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24915" windowHeight="13350"/>
  </bookViews>
  <sheets>
    <sheet name="SPECIAL" sheetId="1" r:id="rId1"/>
    <sheet name="SECUNDAR SUPERIOR" sheetId="2" r:id="rId2"/>
    <sheet name="PROFESIONAL" sheetId="3" r:id="rId3"/>
  </sheets>
  <calcPr calcId="125725"/>
</workbook>
</file>

<file path=xl/calcChain.xml><?xml version="1.0" encoding="utf-8"?>
<calcChain xmlns="http://schemas.openxmlformats.org/spreadsheetml/2006/main">
  <c r="H26" i="1"/>
  <c r="H30" i="2"/>
  <c r="H26"/>
  <c r="H42" i="1"/>
  <c r="H41"/>
  <c r="H31"/>
  <c r="H30"/>
  <c r="H29"/>
  <c r="H28"/>
  <c r="D28" s="1"/>
  <c r="H27"/>
  <c r="H45"/>
  <c r="H40" i="2"/>
  <c r="H38"/>
  <c r="H37"/>
  <c r="D37" s="1"/>
  <c r="H36"/>
  <c r="H35"/>
  <c r="D35" s="1"/>
  <c r="D36"/>
  <c r="H40" i="1"/>
  <c r="H38"/>
  <c r="H37"/>
  <c r="H36"/>
  <c r="H35"/>
  <c r="E46" i="2"/>
  <c r="F46"/>
  <c r="G46"/>
  <c r="H46"/>
  <c r="D48"/>
  <c r="D46" s="1"/>
  <c r="E43" i="1"/>
  <c r="D44"/>
  <c r="D47" i="2"/>
  <c r="D45"/>
  <c r="D44" s="1"/>
  <c r="D38"/>
  <c r="D39"/>
  <c r="D40"/>
  <c r="D41"/>
  <c r="D42"/>
  <c r="D33"/>
  <c r="D27"/>
  <c r="D28"/>
  <c r="D29"/>
  <c r="D30"/>
  <c r="D31"/>
  <c r="D25" i="3"/>
  <c r="D26" i="2"/>
  <c r="D45" i="1"/>
  <c r="D42"/>
  <c r="D41"/>
  <c r="D40"/>
  <c r="D38"/>
  <c r="D37"/>
  <c r="D36"/>
  <c r="D35"/>
  <c r="D33"/>
  <c r="D31"/>
  <c r="D30"/>
  <c r="D29"/>
  <c r="D27"/>
  <c r="D26"/>
  <c r="G23" i="3"/>
  <c r="F23"/>
  <c r="D24"/>
  <c r="D23" s="1"/>
  <c r="H24"/>
  <c r="H21" s="1"/>
  <c r="G24"/>
  <c r="G21" s="1"/>
  <c r="F24"/>
  <c r="F22" s="1"/>
  <c r="E24"/>
  <c r="E21" s="1"/>
  <c r="H25" i="1"/>
  <c r="G25"/>
  <c r="F25"/>
  <c r="E25"/>
  <c r="H32"/>
  <c r="G32"/>
  <c r="F32"/>
  <c r="E32"/>
  <c r="D32"/>
  <c r="H34"/>
  <c r="G34"/>
  <c r="F34"/>
  <c r="E34"/>
  <c r="H43"/>
  <c r="G43"/>
  <c r="F43"/>
  <c r="H25" i="2"/>
  <c r="G25"/>
  <c r="F25"/>
  <c r="E25"/>
  <c r="H32"/>
  <c r="G32"/>
  <c r="F32"/>
  <c r="E32"/>
  <c r="D32"/>
  <c r="H44"/>
  <c r="G44"/>
  <c r="F44"/>
  <c r="E44"/>
  <c r="H43"/>
  <c r="G43"/>
  <c r="F43"/>
  <c r="E43"/>
  <c r="D43"/>
  <c r="H34"/>
  <c r="G34"/>
  <c r="F34"/>
  <c r="E34"/>
  <c r="D34" i="1" l="1"/>
  <c r="D25" i="2"/>
  <c r="D43" i="1"/>
  <c r="D34" i="2"/>
  <c r="D22" i="3"/>
  <c r="D21"/>
  <c r="H23"/>
  <c r="H22"/>
  <c r="G22"/>
  <c r="F21"/>
  <c r="E23"/>
  <c r="E22"/>
  <c r="H24" i="2"/>
  <c r="H22" s="1"/>
  <c r="G24"/>
  <c r="G21" s="1"/>
  <c r="F24"/>
  <c r="F23" s="1"/>
  <c r="E24"/>
  <c r="E22" s="1"/>
  <c r="H24" i="1"/>
  <c r="H23" s="1"/>
  <c r="H22" s="1"/>
  <c r="G24"/>
  <c r="G23" s="1"/>
  <c r="G22" s="1"/>
  <c r="F24"/>
  <c r="F23" s="1"/>
  <c r="F21" s="1"/>
  <c r="E24"/>
  <c r="E23" s="1"/>
  <c r="E22" s="1"/>
  <c r="D25"/>
  <c r="D24" i="2" l="1"/>
  <c r="D23" s="1"/>
  <c r="D24" i="1"/>
  <c r="D23" s="1"/>
  <c r="D21" s="1"/>
  <c r="E21" i="2"/>
  <c r="H21"/>
  <c r="H23"/>
  <c r="E23"/>
  <c r="G22"/>
  <c r="G23"/>
  <c r="F22"/>
  <c r="F21"/>
  <c r="E21" i="1"/>
  <c r="H21"/>
  <c r="G21"/>
  <c r="F22"/>
  <c r="D22" l="1"/>
  <c r="D21" i="2"/>
  <c r="D22"/>
</calcChain>
</file>

<file path=xl/sharedStrings.xml><?xml version="1.0" encoding="utf-8"?>
<sst xmlns="http://schemas.openxmlformats.org/spreadsheetml/2006/main" count="202" uniqueCount="90">
  <si>
    <t>D E N U M I R E A     I N D I C A T O R I L O R</t>
  </si>
  <si>
    <t>Cod indicator</t>
  </si>
  <si>
    <t>PREVEDERI ANUALE</t>
  </si>
  <si>
    <t>PREVEDERI TRIMESTRIALE</t>
  </si>
  <si>
    <t xml:space="preserve">TOTAL </t>
  </si>
  <si>
    <t>01</t>
  </si>
  <si>
    <t>10</t>
  </si>
  <si>
    <t>10.01</t>
  </si>
  <si>
    <t>Salarii de baza</t>
  </si>
  <si>
    <t>10.01.01</t>
  </si>
  <si>
    <t>Sporuri pentru conditii de munca</t>
  </si>
  <si>
    <t>10.01.05</t>
  </si>
  <si>
    <t>Alte sporuri</t>
  </si>
  <si>
    <t>10.01.06</t>
  </si>
  <si>
    <t>Fond pentru posturi ocupate prin cumul</t>
  </si>
  <si>
    <t>10.01.10</t>
  </si>
  <si>
    <t>Fond aferent platii cu ora</t>
  </si>
  <si>
    <t>10.01.11</t>
  </si>
  <si>
    <t>Alte drepturi salariale in bani</t>
  </si>
  <si>
    <t>10.01.30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</si>
  <si>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</si>
  <si>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</si>
  <si>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</si>
  <si>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</si>
  <si>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</si>
  <si>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</si>
  <si>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</si>
  <si>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</si>
  <si>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</si>
  <si>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</si>
  <si>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>10.03.05</t>
  </si>
  <si>
    <t>Contributii pentru concedii si indemnizatii</t>
  </si>
  <si>
    <t>10.03.06</t>
  </si>
  <si>
    <t>DIRECTOR,</t>
  </si>
  <si>
    <t>ADM. FINANCIAR,</t>
  </si>
  <si>
    <t>Trim I</t>
  </si>
  <si>
    <t>Trim II</t>
  </si>
  <si>
    <t>Trim III</t>
  </si>
  <si>
    <t>Trim IV</t>
  </si>
  <si>
    <t xml:space="preserve">Prime de asigurare viaţă plătite de angajator pentru angajaţi </t>
  </si>
  <si>
    <t>Aprobat,</t>
  </si>
  <si>
    <t>Formular: 11/06</t>
  </si>
  <si>
    <t>INSPECTOR ȘCOLAR GENERAL,</t>
  </si>
  <si>
    <t>Prof. Dr. GENOVEVA AURELIA FARCAȘ</t>
  </si>
  <si>
    <t>CONTABIL ȘEF,</t>
  </si>
  <si>
    <t>Ec. ADRIANA AFTANASE</t>
  </si>
  <si>
    <t>Buget 2018</t>
  </si>
  <si>
    <t>Contributia asiguratorie de munca</t>
  </si>
  <si>
    <t>10.03.07</t>
  </si>
  <si>
    <t xml:space="preserve">CHELTUIELI CURENTE  </t>
  </si>
  <si>
    <t xml:space="preserve">SECŢIUNEA DE FUNCŢIONARE </t>
  </si>
  <si>
    <t xml:space="preserve">TITLUL I  CHELTUIELI DE PERSONAL   </t>
  </si>
  <si>
    <t xml:space="preserve">Cheltuieli salariale in bani  </t>
  </si>
  <si>
    <t xml:space="preserve">TOTAL CHELTUIELI  </t>
  </si>
  <si>
    <t xml:space="preserve">    B U G E T U L</t>
  </si>
  <si>
    <t xml:space="preserve">                  PE TITLURI DE CHELTUIELI, ARTICOLE ŞI ALINEATE, PE ANUL 2018</t>
  </si>
  <si>
    <t>Cheltuieli salariale in natura</t>
  </si>
  <si>
    <t>10.02</t>
  </si>
  <si>
    <t>Vouchere de vacanta</t>
  </si>
  <si>
    <t>10.02.06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</si>
  <si>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</si>
  <si>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</si>
  <si>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</si>
  <si>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</si>
  <si>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natura</t>
  </si>
  <si>
    <t>57.02.02</t>
  </si>
  <si>
    <t>TITLUL X ALTE CHELTUIELI   (cod 59.01+59.02+59.11+59.12+59.15+59.17+59.22+59.25+59.30)</t>
  </si>
  <si>
    <t>59</t>
  </si>
  <si>
    <t xml:space="preserve">Burse </t>
  </si>
  <si>
    <t>59.01</t>
  </si>
  <si>
    <t>Sume aferente persoanelor cu handicap neincadrate</t>
  </si>
  <si>
    <t>59.40</t>
  </si>
  <si>
    <t>salarii</t>
  </si>
  <si>
    <t>vouchere</t>
  </si>
  <si>
    <t>titlul 10</t>
  </si>
  <si>
    <t>naveta</t>
  </si>
  <si>
    <t>burse</t>
  </si>
  <si>
    <t>handicap</t>
  </si>
  <si>
    <t>total</t>
  </si>
  <si>
    <t>alte 57 + 59</t>
  </si>
  <si>
    <t>10.03.08</t>
  </si>
  <si>
    <t>Contributii platite de angajator in numele angajatului</t>
  </si>
  <si>
    <t>Paragraf cheltuieli 65.07.04 - Învățământ special</t>
  </si>
  <si>
    <t>Paragraf cheltuieli 65.04.03 - Învățământ profesional</t>
  </si>
  <si>
    <t>Instituţia publică: COLEGIUL TEHNIC " ION HOLBAN" IAŞI</t>
  </si>
  <si>
    <t>PROF.IOANA CONSTANTINESCU</t>
  </si>
  <si>
    <t>EC.IULIAN BADAI</t>
  </si>
  <si>
    <t>Paragraf cheltuieli 65.04.02 - Învățământ secundar superior</t>
  </si>
  <si>
    <t>Despagubiri civile</t>
  </si>
  <si>
    <t>59.17</t>
  </si>
</sst>
</file>

<file path=xl/styles.xml><?xml version="1.0" encoding="utf-8"?>
<styleSheet xmlns="http://schemas.openxmlformats.org/spreadsheetml/2006/main">
  <fonts count="42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Arial"/>
      <family val="2"/>
      <charset val="238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2"/>
      <name val="Arial"/>
      <family val="2"/>
    </font>
    <font>
      <strike/>
      <sz val="12"/>
      <name val="Arial"/>
      <family val="2"/>
    </font>
    <font>
      <sz val="12"/>
      <name val="Arial"/>
      <family val="2"/>
      <charset val="238"/>
    </font>
    <font>
      <sz val="12"/>
      <name val="Arial"/>
    </font>
    <font>
      <sz val="13"/>
      <name val="Times New Roman"/>
      <family val="1"/>
    </font>
    <font>
      <b/>
      <sz val="13"/>
      <name val="Times New Roman"/>
      <family val="1"/>
      <charset val="238"/>
    </font>
    <font>
      <b/>
      <sz val="13"/>
      <name val="Times New Roman"/>
      <family val="1"/>
    </font>
    <font>
      <sz val="13"/>
      <name val="Times New Roman"/>
      <family val="1"/>
      <charset val="238"/>
    </font>
    <font>
      <sz val="13"/>
      <name val="Arial"/>
      <family val="2"/>
      <charset val="238"/>
    </font>
    <font>
      <sz val="13"/>
      <name val="Arial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i/>
      <sz val="12"/>
      <color theme="0"/>
      <name val="Arial"/>
      <family val="2"/>
    </font>
    <font>
      <strike/>
      <sz val="12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0">
    <xf numFmtId="0" fontId="0" fillId="0" borderId="0" xfId="0"/>
    <xf numFmtId="0" fontId="21" fillId="0" borderId="0" xfId="41" applyFont="1" applyFill="1"/>
    <xf numFmtId="0" fontId="21" fillId="0" borderId="0" xfId="39" applyFont="1" applyFill="1"/>
    <xf numFmtId="0" fontId="22" fillId="0" borderId="0" xfId="42" applyFont="1" applyFill="1" applyAlignment="1">
      <alignment horizontal="left" vertical="center"/>
    </xf>
    <xf numFmtId="0" fontId="24" fillId="0" borderId="0" xfId="39" applyFont="1" applyFill="1"/>
    <xf numFmtId="1" fontId="21" fillId="0" borderId="0" xfId="41" applyNumberFormat="1" applyFont="1" applyFill="1"/>
    <xf numFmtId="0" fontId="22" fillId="0" borderId="0" xfId="42" applyFont="1" applyFill="1" applyAlignment="1">
      <alignment horizontal="center" vertical="center"/>
    </xf>
    <xf numFmtId="0" fontId="26" fillId="0" borderId="0" xfId="41" applyFont="1" applyFill="1"/>
    <xf numFmtId="0" fontId="26" fillId="0" borderId="0" xfId="0" applyFont="1" applyFill="1" applyAlignment="1"/>
    <xf numFmtId="0" fontId="26" fillId="0" borderId="0" xfId="0" applyFont="1" applyFill="1" applyAlignment="1">
      <alignment horizontal="center"/>
    </xf>
    <xf numFmtId="0" fontId="24" fillId="0" borderId="0" xfId="0" applyFont="1" applyFill="1" applyAlignment="1"/>
    <xf numFmtId="0" fontId="25" fillId="0" borderId="10" xfId="38" applyFont="1" applyFill="1" applyBorder="1" applyAlignment="1">
      <alignment vertical="center"/>
    </xf>
    <xf numFmtId="0" fontId="25" fillId="0" borderId="10" xfId="38" applyFont="1" applyFill="1" applyBorder="1"/>
    <xf numFmtId="0" fontId="28" fillId="0" borderId="0" xfId="41" applyFont="1" applyFill="1"/>
    <xf numFmtId="49" fontId="25" fillId="0" borderId="10" xfId="38" applyNumberFormat="1" applyFont="1" applyFill="1" applyBorder="1" applyAlignment="1">
      <alignment horizontal="left" vertical="center"/>
    </xf>
    <xf numFmtId="49" fontId="25" fillId="0" borderId="10" xfId="38" applyNumberFormat="1" applyFont="1" applyFill="1" applyBorder="1" applyAlignment="1">
      <alignment horizontal="left" vertical="top"/>
    </xf>
    <xf numFmtId="0" fontId="21" fillId="0" borderId="10" xfId="38" applyFont="1" applyFill="1" applyBorder="1"/>
    <xf numFmtId="0" fontId="29" fillId="0" borderId="0" xfId="41" applyFont="1" applyFill="1"/>
    <xf numFmtId="49" fontId="21" fillId="0" borderId="0" xfId="38" applyNumberFormat="1" applyFont="1" applyFill="1" applyBorder="1" applyAlignment="1">
      <alignment horizontal="left" vertical="top"/>
    </xf>
    <xf numFmtId="49" fontId="21" fillId="0" borderId="0" xfId="38" applyNumberFormat="1" applyFont="1" applyFill="1" applyBorder="1" applyAlignment="1">
      <alignment horizontal="right"/>
    </xf>
    <xf numFmtId="1" fontId="25" fillId="0" borderId="0" xfId="40" applyNumberFormat="1" applyFont="1" applyFill="1" applyBorder="1" applyAlignment="1">
      <alignment horizontal="right" vertical="center" wrapText="1"/>
    </xf>
    <xf numFmtId="1" fontId="21" fillId="0" borderId="0" xfId="41" applyNumberFormat="1" applyFont="1" applyFill="1" applyBorder="1" applyAlignment="1">
      <alignment horizontal="right"/>
    </xf>
    <xf numFmtId="49" fontId="25" fillId="0" borderId="0" xfId="38" applyNumberFormat="1" applyFont="1" applyFill="1" applyBorder="1" applyAlignment="1">
      <alignment horizontal="right"/>
    </xf>
    <xf numFmtId="49" fontId="25" fillId="0" borderId="0" xfId="38" applyNumberFormat="1" applyFont="1" applyFill="1" applyBorder="1" applyAlignment="1">
      <alignment horizontal="center" vertical="center"/>
    </xf>
    <xf numFmtId="1" fontId="25" fillId="0" borderId="0" xfId="40" applyNumberFormat="1" applyFont="1" applyFill="1" applyBorder="1" applyAlignment="1">
      <alignment horizontal="center" vertical="center" wrapText="1"/>
    </xf>
    <xf numFmtId="49" fontId="24" fillId="0" borderId="10" xfId="38" quotePrefix="1" applyNumberFormat="1" applyFont="1" applyFill="1" applyBorder="1" applyAlignment="1">
      <alignment horizontal="left" vertical="top"/>
    </xf>
    <xf numFmtId="49" fontId="24" fillId="0" borderId="10" xfId="38" applyNumberFormat="1" applyFont="1" applyFill="1" applyBorder="1" applyAlignment="1">
      <alignment horizontal="left" vertical="top"/>
    </xf>
    <xf numFmtId="0" fontId="24" fillId="0" borderId="0" xfId="41" applyFont="1" applyFill="1"/>
    <xf numFmtId="49" fontId="21" fillId="0" borderId="10" xfId="38" quotePrefix="1" applyNumberFormat="1" applyFont="1" applyFill="1" applyBorder="1" applyAlignment="1">
      <alignment horizontal="left" vertical="top"/>
    </xf>
    <xf numFmtId="4" fontId="25" fillId="0" borderId="0" xfId="40" applyNumberFormat="1" applyFont="1" applyFill="1" applyBorder="1" applyAlignment="1">
      <alignment horizontal="center" vertical="center" wrapText="1"/>
    </xf>
    <xf numFmtId="4" fontId="21" fillId="0" borderId="0" xfId="41" applyNumberFormat="1" applyFont="1" applyFill="1" applyBorder="1" applyAlignment="1">
      <alignment horizontal="right"/>
    </xf>
    <xf numFmtId="49" fontId="25" fillId="0" borderId="10" xfId="38" quotePrefix="1" applyNumberFormat="1" applyFont="1" applyFill="1" applyBorder="1" applyAlignment="1">
      <alignment horizontal="left" vertical="top"/>
    </xf>
    <xf numFmtId="49" fontId="21" fillId="0" borderId="10" xfId="38" applyNumberFormat="1" applyFont="1" applyFill="1" applyBorder="1" applyAlignment="1">
      <alignment horizontal="left" vertical="top"/>
    </xf>
    <xf numFmtId="49" fontId="21" fillId="0" borderId="10" xfId="38" applyNumberFormat="1" applyFont="1" applyFill="1" applyBorder="1" applyAlignment="1">
      <alignment horizontal="left" vertical="top" wrapText="1"/>
    </xf>
    <xf numFmtId="0" fontId="24" fillId="0" borderId="10" xfId="38" applyFont="1" applyFill="1" applyBorder="1"/>
    <xf numFmtId="0" fontId="24" fillId="0" borderId="10" xfId="38" applyFont="1" applyFill="1" applyBorder="1" applyAlignment="1">
      <alignment horizontal="left" vertical="center"/>
    </xf>
    <xf numFmtId="0" fontId="30" fillId="0" borderId="10" xfId="38" applyFont="1" applyFill="1" applyBorder="1"/>
    <xf numFmtId="0" fontId="30" fillId="0" borderId="10" xfId="38" applyFont="1" applyFill="1" applyBorder="1" applyAlignment="1">
      <alignment horizontal="left" vertical="center"/>
    </xf>
    <xf numFmtId="49" fontId="24" fillId="0" borderId="10" xfId="38" applyNumberFormat="1" applyFont="1" applyFill="1" applyBorder="1" applyAlignment="1">
      <alignment horizontal="left"/>
    </xf>
    <xf numFmtId="0" fontId="24" fillId="0" borderId="10" xfId="38" applyFont="1" applyFill="1" applyBorder="1" applyAlignment="1"/>
    <xf numFmtId="49" fontId="30" fillId="0" borderId="10" xfId="38" applyNumberFormat="1" applyFont="1" applyFill="1" applyBorder="1" applyAlignment="1">
      <alignment horizontal="left" vertical="top"/>
    </xf>
    <xf numFmtId="0" fontId="21" fillId="0" borderId="11" xfId="41" applyFont="1" applyFill="1" applyBorder="1" applyAlignment="1">
      <alignment horizontal="left" vertical="top"/>
    </xf>
    <xf numFmtId="0" fontId="21" fillId="0" borderId="12" xfId="41" applyFont="1" applyFill="1" applyBorder="1" applyAlignment="1"/>
    <xf numFmtId="0" fontId="21" fillId="0" borderId="0" xfId="43" applyFont="1"/>
    <xf numFmtId="0" fontId="24" fillId="0" borderId="0" xfId="39" applyFont="1" applyFill="1" applyAlignment="1">
      <alignment horizontal="left"/>
    </xf>
    <xf numFmtId="0" fontId="25" fillId="0" borderId="0" xfId="4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/>
    <xf numFmtId="0" fontId="31" fillId="0" borderId="0" xfId="0" applyFont="1"/>
    <xf numFmtId="0" fontId="26" fillId="0" borderId="0" xfId="39" applyFont="1" applyFill="1"/>
    <xf numFmtId="0" fontId="32" fillId="0" borderId="0" xfId="42" applyFont="1" applyFill="1" applyAlignment="1">
      <alignment horizontal="left" vertical="center"/>
    </xf>
    <xf numFmtId="2" fontId="33" fillId="0" borderId="0" xfId="0" applyNumberFormat="1" applyFont="1" applyFill="1"/>
    <xf numFmtId="2" fontId="32" fillId="0" borderId="0" xfId="0" applyNumberFormat="1" applyFont="1" applyFill="1" applyAlignment="1">
      <alignment horizontal="center"/>
    </xf>
    <xf numFmtId="0" fontId="32" fillId="0" borderId="0" xfId="0" applyFont="1"/>
    <xf numFmtId="2" fontId="33" fillId="0" borderId="0" xfId="0" applyNumberFormat="1" applyFont="1" applyFill="1" applyAlignment="1">
      <alignment horizontal="right"/>
    </xf>
    <xf numFmtId="2" fontId="34" fillId="0" borderId="0" xfId="0" applyNumberFormat="1" applyFont="1" applyFill="1" applyAlignment="1"/>
    <xf numFmtId="0" fontId="32" fillId="0" borderId="0" xfId="42" applyFont="1" applyFill="1" applyAlignment="1">
      <alignment horizontal="center" vertical="center"/>
    </xf>
    <xf numFmtId="0" fontId="32" fillId="0" borderId="0" xfId="0" applyFont="1" applyFill="1"/>
    <xf numFmtId="49" fontId="34" fillId="0" borderId="0" xfId="0" applyNumberFormat="1" applyFont="1" applyFill="1" applyAlignment="1">
      <alignment wrapText="1"/>
    </xf>
    <xf numFmtId="0" fontId="27" fillId="0" borderId="0" xfId="41" applyFont="1" applyFill="1"/>
    <xf numFmtId="0" fontId="34" fillId="0" borderId="0" xfId="42" applyFont="1" applyFill="1" applyAlignment="1">
      <alignment horizontal="center" vertical="center"/>
    </xf>
    <xf numFmtId="0" fontId="33" fillId="0" borderId="0" xfId="0" applyFont="1" applyFill="1"/>
    <xf numFmtId="0" fontId="35" fillId="0" borderId="0" xfId="0" applyFont="1" applyAlignment="1">
      <alignment horizontal="center"/>
    </xf>
    <xf numFmtId="0" fontId="26" fillId="0" borderId="0" xfId="0" applyFont="1" applyFill="1" applyAlignment="1">
      <alignment wrapText="1"/>
    </xf>
    <xf numFmtId="4" fontId="33" fillId="0" borderId="10" xfId="0" applyNumberFormat="1" applyFont="1" applyFill="1" applyBorder="1" applyAlignment="1">
      <alignment horizontal="center" vertical="center" wrapText="1"/>
    </xf>
    <xf numFmtId="4" fontId="33" fillId="0" borderId="10" xfId="4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right" vertical="center"/>
    </xf>
    <xf numFmtId="1" fontId="27" fillId="0" borderId="10" xfId="40" applyNumberFormat="1" applyFont="1" applyFill="1" applyBorder="1" applyAlignment="1">
      <alignment horizontal="center" vertical="center" wrapText="1"/>
    </xf>
    <xf numFmtId="4" fontId="27" fillId="0" borderId="10" xfId="40" applyNumberFormat="1" applyFont="1" applyFill="1" applyBorder="1" applyAlignment="1">
      <alignment horizontal="right" vertical="center" wrapText="1"/>
    </xf>
    <xf numFmtId="49" fontId="27" fillId="0" borderId="10" xfId="38" applyNumberFormat="1" applyFont="1" applyFill="1" applyBorder="1" applyAlignment="1">
      <alignment horizontal="right"/>
    </xf>
    <xf numFmtId="4" fontId="26" fillId="0" borderId="10" xfId="41" applyNumberFormat="1" applyFont="1" applyFill="1" applyBorder="1" applyAlignment="1">
      <alignment horizontal="right"/>
    </xf>
    <xf numFmtId="49" fontId="26" fillId="0" borderId="10" xfId="38" applyNumberFormat="1" applyFont="1" applyFill="1" applyBorder="1" applyAlignment="1">
      <alignment horizontal="right"/>
    </xf>
    <xf numFmtId="3" fontId="26" fillId="0" borderId="10" xfId="41" applyNumberFormat="1" applyFont="1" applyFill="1" applyBorder="1" applyAlignment="1">
      <alignment horizontal="right"/>
    </xf>
    <xf numFmtId="4" fontId="26" fillId="0" borderId="10" xfId="41" applyNumberFormat="1" applyFont="1" applyFill="1" applyBorder="1" applyAlignment="1">
      <alignment horizontal="right" vertical="center"/>
    </xf>
    <xf numFmtId="3" fontId="26" fillId="0" borderId="10" xfId="41" applyNumberFormat="1" applyFont="1" applyFill="1" applyBorder="1" applyAlignment="1">
      <alignment horizontal="right" vertical="center"/>
    </xf>
    <xf numFmtId="49" fontId="20" fillId="0" borderId="10" xfId="38" applyNumberFormat="1" applyFont="1" applyFill="1" applyBorder="1" applyAlignment="1">
      <alignment horizontal="right"/>
    </xf>
    <xf numFmtId="4" fontId="36" fillId="0" borderId="10" xfId="40" applyNumberFormat="1" applyFont="1" applyFill="1" applyBorder="1" applyAlignment="1">
      <alignment horizontal="right" vertical="center" wrapText="1"/>
    </xf>
    <xf numFmtId="4" fontId="20" fillId="0" borderId="10" xfId="40" applyNumberFormat="1" applyFont="1" applyFill="1" applyBorder="1" applyAlignment="1">
      <alignment horizontal="right" vertical="center" wrapText="1"/>
    </xf>
    <xf numFmtId="4" fontId="20" fillId="0" borderId="10" xfId="41" applyNumberFormat="1" applyFont="1" applyFill="1" applyBorder="1" applyAlignment="1">
      <alignment horizontal="right"/>
    </xf>
    <xf numFmtId="4" fontId="36" fillId="0" borderId="10" xfId="41" applyNumberFormat="1" applyFont="1" applyFill="1" applyBorder="1" applyAlignment="1">
      <alignment horizontal="right"/>
    </xf>
    <xf numFmtId="49" fontId="36" fillId="0" borderId="10" xfId="38" applyNumberFormat="1" applyFont="1" applyFill="1" applyBorder="1" applyAlignment="1">
      <alignment horizontal="right"/>
    </xf>
    <xf numFmtId="0" fontId="26" fillId="0" borderId="10" xfId="41" applyFont="1" applyFill="1" applyBorder="1" applyAlignment="1">
      <alignment horizontal="right"/>
    </xf>
    <xf numFmtId="4" fontId="26" fillId="0" borderId="10" xfId="41" applyNumberFormat="1" applyFont="1" applyFill="1" applyBorder="1"/>
    <xf numFmtId="0" fontId="37" fillId="0" borderId="0" xfId="0" applyFont="1"/>
    <xf numFmtId="0" fontId="26" fillId="0" borderId="0" xfId="43" applyFont="1"/>
    <xf numFmtId="0" fontId="26" fillId="0" borderId="0" xfId="0" applyFont="1"/>
    <xf numFmtId="0" fontId="26" fillId="0" borderId="0" xfId="0" applyFont="1" applyFill="1" applyAlignment="1"/>
    <xf numFmtId="2" fontId="32" fillId="0" borderId="0" xfId="0" applyNumberFormat="1" applyFont="1" applyFill="1" applyAlignment="1">
      <alignment horizontal="center"/>
    </xf>
    <xf numFmtId="4" fontId="33" fillId="0" borderId="10" xfId="40" applyNumberFormat="1" applyFont="1" applyFill="1" applyBorder="1" applyAlignment="1">
      <alignment horizontal="center" vertical="center" wrapText="1"/>
    </xf>
    <xf numFmtId="0" fontId="21" fillId="25" borderId="0" xfId="41" applyFont="1" applyFill="1"/>
    <xf numFmtId="0" fontId="38" fillId="25" borderId="0" xfId="41" applyFont="1" applyFill="1"/>
    <xf numFmtId="0" fontId="39" fillId="25" borderId="0" xfId="41" applyFont="1" applyFill="1"/>
    <xf numFmtId="0" fontId="40" fillId="25" borderId="0" xfId="41" applyFont="1" applyFill="1"/>
    <xf numFmtId="0" fontId="41" fillId="25" borderId="0" xfId="41" applyFont="1" applyFill="1"/>
    <xf numFmtId="4" fontId="38" fillId="25" borderId="0" xfId="41" applyNumberFormat="1" applyFont="1" applyFill="1"/>
    <xf numFmtId="0" fontId="38" fillId="0" borderId="0" xfId="41" applyFont="1" applyFill="1"/>
    <xf numFmtId="0" fontId="38" fillId="24" borderId="0" xfId="41" applyFont="1" applyFill="1"/>
    <xf numFmtId="0" fontId="39" fillId="24" borderId="0" xfId="41" applyFont="1" applyFill="1"/>
    <xf numFmtId="0" fontId="40" fillId="24" borderId="0" xfId="41" applyFont="1" applyFill="1"/>
    <xf numFmtId="0" fontId="41" fillId="24" borderId="0" xfId="41" applyFont="1" applyFill="1"/>
    <xf numFmtId="4" fontId="38" fillId="24" borderId="0" xfId="41" applyNumberFormat="1" applyFont="1" applyFill="1"/>
    <xf numFmtId="49" fontId="38" fillId="0" borderId="0" xfId="38" applyNumberFormat="1" applyFont="1" applyFill="1" applyBorder="1" applyAlignment="1">
      <alignment horizontal="left" vertical="top"/>
    </xf>
    <xf numFmtId="49" fontId="38" fillId="0" borderId="0" xfId="38" applyNumberFormat="1" applyFont="1" applyFill="1" applyBorder="1" applyAlignment="1">
      <alignment horizontal="right"/>
    </xf>
    <xf numFmtId="1" fontId="39" fillId="0" borderId="0" xfId="40" applyNumberFormat="1" applyFont="1" applyFill="1" applyBorder="1" applyAlignment="1">
      <alignment horizontal="right" vertical="center" wrapText="1"/>
    </xf>
    <xf numFmtId="0" fontId="39" fillId="0" borderId="0" xfId="41" applyFont="1" applyFill="1"/>
    <xf numFmtId="0" fontId="24" fillId="0" borderId="12" xfId="38" applyFont="1" applyFill="1" applyBorder="1" applyAlignment="1"/>
    <xf numFmtId="0" fontId="31" fillId="0" borderId="10" xfId="0" applyFont="1" applyBorder="1"/>
    <xf numFmtId="0" fontId="37" fillId="0" borderId="10" xfId="0" applyFont="1" applyBorder="1"/>
    <xf numFmtId="49" fontId="21" fillId="0" borderId="11" xfId="38" applyNumberFormat="1" applyFont="1" applyFill="1" applyBorder="1" applyAlignment="1">
      <alignment horizontal="left"/>
    </xf>
    <xf numFmtId="0" fontId="21" fillId="0" borderId="0" xfId="43" applyFont="1" applyAlignment="1">
      <alignment horizontal="center"/>
    </xf>
    <xf numFmtId="2" fontId="37" fillId="0" borderId="10" xfId="0" applyNumberFormat="1" applyFont="1" applyBorder="1"/>
    <xf numFmtId="1" fontId="25" fillId="0" borderId="10" xfId="40" applyNumberFormat="1" applyFont="1" applyFill="1" applyBorder="1" applyAlignment="1">
      <alignment horizontal="left" vertical="center" wrapText="1"/>
    </xf>
    <xf numFmtId="0" fontId="27" fillId="0" borderId="0" xfId="41" applyFont="1" applyFill="1" applyAlignment="1">
      <alignment horizontal="center"/>
    </xf>
    <xf numFmtId="0" fontId="26" fillId="0" borderId="0" xfId="0" applyFont="1" applyFill="1" applyAlignment="1"/>
    <xf numFmtId="1" fontId="23" fillId="0" borderId="10" xfId="40" applyNumberFormat="1" applyFont="1" applyFill="1" applyBorder="1" applyAlignment="1">
      <alignment horizontal="center" vertical="center" wrapText="1"/>
    </xf>
    <xf numFmtId="1" fontId="33" fillId="0" borderId="10" xfId="40" applyNumberFormat="1" applyFont="1" applyFill="1" applyBorder="1" applyAlignment="1">
      <alignment horizontal="center" vertical="center" wrapText="1"/>
    </xf>
    <xf numFmtId="4" fontId="33" fillId="0" borderId="10" xfId="40" applyNumberFormat="1" applyFont="1" applyFill="1" applyBorder="1" applyAlignment="1">
      <alignment horizontal="center" vertical="center" wrapText="1"/>
    </xf>
    <xf numFmtId="2" fontId="32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4" fontId="33" fillId="0" borderId="10" xfId="41" applyNumberFormat="1" applyFont="1" applyFill="1" applyBorder="1" applyAlignment="1">
      <alignment horizont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_Anexa F 140 146 10.07" xfId="38"/>
    <cellStyle name="Normal_F 07" xfId="39"/>
    <cellStyle name="Normal_mach03" xfId="40"/>
    <cellStyle name="Normal_mach31" xfId="41"/>
    <cellStyle name="Normal_Machete buget 99" xfId="42"/>
    <cellStyle name="Normal_Sheet1" xfId="43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Normal="100" workbookViewId="0">
      <selection activeCell="M23" sqref="M23"/>
    </sheetView>
  </sheetViews>
  <sheetFormatPr defaultRowHeight="16.5"/>
  <cols>
    <col min="1" max="1" width="19" style="48" customWidth="1"/>
    <col min="2" max="2" width="46.5703125" style="48" customWidth="1"/>
    <col min="3" max="3" width="14.42578125" style="83" customWidth="1"/>
    <col min="4" max="8" width="18.28515625" style="83" customWidth="1"/>
    <col min="11" max="11" width="13.140625" customWidth="1"/>
    <col min="12" max="12" width="14.42578125" customWidth="1"/>
  </cols>
  <sheetData>
    <row r="1" spans="1:8">
      <c r="A1" s="44" t="s">
        <v>84</v>
      </c>
      <c r="B1" s="1"/>
      <c r="C1" s="49"/>
      <c r="D1" s="50"/>
      <c r="E1" s="51"/>
      <c r="F1" s="117"/>
      <c r="G1" s="117"/>
      <c r="H1" s="117"/>
    </row>
    <row r="2" spans="1:8">
      <c r="A2" s="4" t="s">
        <v>41</v>
      </c>
      <c r="B2" s="1"/>
      <c r="C2" s="49"/>
      <c r="D2" s="50"/>
      <c r="E2" s="51"/>
      <c r="F2" s="52"/>
      <c r="G2" s="52"/>
      <c r="H2" s="52"/>
    </row>
    <row r="3" spans="1:8">
      <c r="A3" s="4"/>
      <c r="B3" s="1"/>
      <c r="C3" s="49"/>
      <c r="D3" s="50"/>
      <c r="E3" s="51"/>
      <c r="F3" s="52"/>
      <c r="G3" s="52"/>
      <c r="H3" s="52"/>
    </row>
    <row r="4" spans="1:8">
      <c r="A4" s="1"/>
      <c r="B4" s="2"/>
      <c r="C4" s="53"/>
      <c r="D4" s="50"/>
      <c r="E4" s="54" t="s">
        <v>40</v>
      </c>
      <c r="F4" s="55"/>
      <c r="G4" s="55"/>
      <c r="H4" s="55"/>
    </row>
    <row r="5" spans="1:8">
      <c r="A5" s="1"/>
      <c r="B5" s="5"/>
      <c r="C5" s="56"/>
      <c r="D5" s="56"/>
      <c r="E5" s="57"/>
      <c r="F5" s="58"/>
      <c r="G5" s="58"/>
      <c r="H5" s="58"/>
    </row>
    <row r="6" spans="1:8">
      <c r="A6" s="1"/>
      <c r="B6" s="5"/>
      <c r="C6" s="59"/>
      <c r="D6" s="60" t="s">
        <v>42</v>
      </c>
      <c r="E6" s="57"/>
      <c r="F6" s="57"/>
      <c r="G6" s="118" t="s">
        <v>44</v>
      </c>
      <c r="H6" s="118"/>
    </row>
    <row r="7" spans="1:8">
      <c r="A7" s="1"/>
      <c r="B7" s="2"/>
      <c r="C7" s="60"/>
      <c r="D7" s="60" t="s">
        <v>43</v>
      </c>
      <c r="E7" s="57"/>
      <c r="F7" s="57"/>
      <c r="G7" s="118" t="s">
        <v>45</v>
      </c>
      <c r="H7" s="118"/>
    </row>
    <row r="8" spans="1:8">
      <c r="A8" s="1"/>
      <c r="B8" s="2"/>
      <c r="C8" s="60"/>
      <c r="D8" s="60"/>
      <c r="E8" s="57"/>
      <c r="F8" s="57"/>
      <c r="G8" s="61"/>
      <c r="H8" s="57"/>
    </row>
    <row r="9" spans="1:8">
      <c r="A9" s="1"/>
      <c r="B9" s="2"/>
      <c r="C9" s="60"/>
      <c r="D9" s="60"/>
      <c r="E9" s="57"/>
      <c r="F9" s="57"/>
      <c r="G9" s="61"/>
      <c r="H9" s="57"/>
    </row>
    <row r="10" spans="1:8">
      <c r="A10" s="1"/>
      <c r="B10" s="6"/>
      <c r="C10" s="62"/>
      <c r="D10" s="56"/>
      <c r="E10" s="57"/>
      <c r="F10" s="57"/>
      <c r="G10" s="61"/>
      <c r="H10" s="57"/>
    </row>
    <row r="11" spans="1:8">
      <c r="A11" s="1"/>
      <c r="B11" s="3"/>
      <c r="C11" s="50"/>
      <c r="D11" s="56"/>
      <c r="E11" s="57"/>
      <c r="F11" s="7"/>
      <c r="G11" s="57"/>
      <c r="H11" s="57"/>
    </row>
    <row r="12" spans="1:8">
      <c r="A12" s="1"/>
      <c r="B12" s="3"/>
      <c r="C12" s="50"/>
      <c r="D12" s="56"/>
      <c r="E12" s="57"/>
      <c r="F12" s="7"/>
      <c r="G12" s="57"/>
      <c r="H12" s="57"/>
    </row>
    <row r="13" spans="1:8">
      <c r="A13" s="1"/>
      <c r="B13" s="112" t="s">
        <v>54</v>
      </c>
      <c r="C13" s="112"/>
      <c r="D13" s="112"/>
      <c r="E13" s="112"/>
      <c r="F13" s="112"/>
      <c r="G13" s="112"/>
      <c r="H13" s="112"/>
    </row>
    <row r="14" spans="1:8">
      <c r="A14" s="112" t="s">
        <v>55</v>
      </c>
      <c r="B14" s="113"/>
      <c r="C14" s="113"/>
      <c r="D14" s="113"/>
      <c r="E14" s="113"/>
      <c r="F14" s="113"/>
      <c r="G14" s="113"/>
      <c r="H14" s="113"/>
    </row>
    <row r="15" spans="1:8">
      <c r="A15" s="45"/>
      <c r="B15" s="46"/>
      <c r="C15" s="9"/>
      <c r="D15" s="9"/>
      <c r="E15" s="9"/>
      <c r="F15" s="9"/>
      <c r="G15" s="9"/>
      <c r="H15" s="9"/>
    </row>
    <row r="16" spans="1:8">
      <c r="A16" s="45"/>
      <c r="B16" s="47"/>
      <c r="C16" s="8"/>
      <c r="D16" s="8"/>
      <c r="E16" s="8"/>
      <c r="F16" s="8"/>
      <c r="G16" s="8"/>
      <c r="H16" s="8"/>
    </row>
    <row r="17" spans="1:14">
      <c r="A17" s="10" t="s">
        <v>82</v>
      </c>
      <c r="B17" s="5"/>
      <c r="C17" s="63"/>
      <c r="D17" s="63"/>
      <c r="E17" s="63"/>
      <c r="F17" s="63"/>
      <c r="G17" s="63"/>
      <c r="H17" s="63"/>
      <c r="I17" s="1"/>
      <c r="J17" s="1"/>
      <c r="K17" s="1"/>
      <c r="L17" s="1"/>
      <c r="M17" s="1"/>
      <c r="N17" s="1"/>
    </row>
    <row r="18" spans="1:14">
      <c r="A18" s="114" t="s">
        <v>0</v>
      </c>
      <c r="B18" s="114"/>
      <c r="C18" s="115" t="s">
        <v>1</v>
      </c>
      <c r="D18" s="119" t="s">
        <v>46</v>
      </c>
      <c r="E18" s="119"/>
      <c r="F18" s="119"/>
      <c r="G18" s="119"/>
      <c r="H18" s="119"/>
      <c r="I18" s="1"/>
      <c r="J18" s="1"/>
      <c r="K18" s="95"/>
      <c r="L18" s="95"/>
      <c r="M18" s="95"/>
      <c r="N18" s="1"/>
    </row>
    <row r="19" spans="1:14" ht="33">
      <c r="A19" s="114"/>
      <c r="B19" s="114"/>
      <c r="C19" s="115"/>
      <c r="D19" s="64" t="s">
        <v>2</v>
      </c>
      <c r="E19" s="116" t="s">
        <v>3</v>
      </c>
      <c r="F19" s="116"/>
      <c r="G19" s="116"/>
      <c r="H19" s="116"/>
      <c r="I19" s="1"/>
      <c r="J19" s="1"/>
      <c r="K19" s="96" t="s">
        <v>72</v>
      </c>
      <c r="L19" s="96">
        <v>7049000</v>
      </c>
      <c r="M19" s="96"/>
      <c r="N19" s="1"/>
    </row>
    <row r="20" spans="1:14">
      <c r="A20" s="114"/>
      <c r="B20" s="114"/>
      <c r="C20" s="115"/>
      <c r="D20" s="66" t="s">
        <v>4</v>
      </c>
      <c r="E20" s="65" t="s">
        <v>35</v>
      </c>
      <c r="F20" s="65" t="s">
        <v>36</v>
      </c>
      <c r="G20" s="65" t="s">
        <v>37</v>
      </c>
      <c r="H20" s="65" t="s">
        <v>38</v>
      </c>
      <c r="I20" s="1"/>
      <c r="J20" s="1"/>
      <c r="K20" s="96" t="s">
        <v>73</v>
      </c>
      <c r="L20" s="96">
        <v>169650</v>
      </c>
      <c r="M20" s="96"/>
      <c r="N20" s="1"/>
    </row>
    <row r="21" spans="1:14">
      <c r="A21" s="111" t="s">
        <v>53</v>
      </c>
      <c r="B21" s="111"/>
      <c r="C21" s="67"/>
      <c r="D21" s="68">
        <f>D23</f>
        <v>6710780</v>
      </c>
      <c r="E21" s="68">
        <f>E23</f>
        <v>1450000</v>
      </c>
      <c r="F21" s="68">
        <f>F23</f>
        <v>1851019</v>
      </c>
      <c r="G21" s="68">
        <f>G23</f>
        <v>1626610</v>
      </c>
      <c r="H21" s="68">
        <f>H23</f>
        <v>1783151</v>
      </c>
      <c r="I21" s="1"/>
      <c r="J21" s="1"/>
      <c r="K21" s="97" t="s">
        <v>74</v>
      </c>
      <c r="L21" s="97">
        <v>7218650</v>
      </c>
      <c r="M21" s="96"/>
      <c r="N21" s="1"/>
    </row>
    <row r="22" spans="1:14">
      <c r="A22" s="111" t="s">
        <v>50</v>
      </c>
      <c r="B22" s="111"/>
      <c r="C22" s="67"/>
      <c r="D22" s="68">
        <f>D23</f>
        <v>6710780</v>
      </c>
      <c r="E22" s="68">
        <f>E23</f>
        <v>1450000</v>
      </c>
      <c r="F22" s="68">
        <f>F23</f>
        <v>1851019</v>
      </c>
      <c r="G22" s="68">
        <f>G23</f>
        <v>1626610</v>
      </c>
      <c r="H22" s="68">
        <f>H23</f>
        <v>1783151</v>
      </c>
      <c r="I22" s="1"/>
      <c r="J22" s="1"/>
      <c r="K22" s="96" t="s">
        <v>75</v>
      </c>
      <c r="L22" s="96">
        <v>50000</v>
      </c>
      <c r="M22" s="96"/>
      <c r="N22" s="1"/>
    </row>
    <row r="23" spans="1:14">
      <c r="A23" s="11" t="s">
        <v>49</v>
      </c>
      <c r="B23" s="12"/>
      <c r="C23" s="69" t="s">
        <v>5</v>
      </c>
      <c r="D23" s="68">
        <f>D24+D43</f>
        <v>6710780</v>
      </c>
      <c r="E23" s="68">
        <f>E24+E43</f>
        <v>1450000</v>
      </c>
      <c r="F23" s="68">
        <f>F24+F43</f>
        <v>1851019</v>
      </c>
      <c r="G23" s="68">
        <f>G24+G43</f>
        <v>1626610</v>
      </c>
      <c r="H23" s="68">
        <f>H24+H43</f>
        <v>1783151</v>
      </c>
      <c r="I23" s="13"/>
      <c r="J23" s="13"/>
      <c r="K23" s="96" t="s">
        <v>76</v>
      </c>
      <c r="L23" s="96">
        <v>300000</v>
      </c>
      <c r="M23" s="98"/>
      <c r="N23" s="13"/>
    </row>
    <row r="24" spans="1:14">
      <c r="A24" s="14" t="s">
        <v>51</v>
      </c>
      <c r="B24" s="15"/>
      <c r="C24" s="69" t="s">
        <v>6</v>
      </c>
      <c r="D24" s="68">
        <f>D25+D32+D34</f>
        <v>6650190</v>
      </c>
      <c r="E24" s="68">
        <f>E25+E32+E34</f>
        <v>1450000</v>
      </c>
      <c r="F24" s="68">
        <f>F25+F32+F34</f>
        <v>1833729</v>
      </c>
      <c r="G24" s="68">
        <f>G25+G32+G34</f>
        <v>1626610</v>
      </c>
      <c r="H24" s="68">
        <f>H25+H32+H34</f>
        <v>1739851</v>
      </c>
      <c r="I24" s="1"/>
      <c r="J24" s="1"/>
      <c r="K24" s="96" t="s">
        <v>77</v>
      </c>
      <c r="L24" s="96">
        <v>15203</v>
      </c>
      <c r="M24" s="96"/>
      <c r="N24" s="1"/>
    </row>
    <row r="25" spans="1:14">
      <c r="A25" s="15" t="s">
        <v>52</v>
      </c>
      <c r="B25" s="15"/>
      <c r="C25" s="69" t="s">
        <v>7</v>
      </c>
      <c r="D25" s="68">
        <f>SUM(D26:D31)</f>
        <v>6277290</v>
      </c>
      <c r="E25" s="68">
        <f>SUM(E26:E31)</f>
        <v>1340710</v>
      </c>
      <c r="F25" s="68">
        <f>SUM(F26:F31)</f>
        <v>1652529</v>
      </c>
      <c r="G25" s="68">
        <f>SUM(G26:G31)</f>
        <v>1588160</v>
      </c>
      <c r="H25" s="68">
        <f>SUM(H26:H31)</f>
        <v>1695891</v>
      </c>
      <c r="I25" s="1"/>
      <c r="J25" s="1"/>
      <c r="K25" s="97" t="s">
        <v>79</v>
      </c>
      <c r="L25" s="97">
        <v>365203</v>
      </c>
      <c r="M25" s="96"/>
      <c r="N25" s="1"/>
    </row>
    <row r="26" spans="1:14">
      <c r="A26" s="12"/>
      <c r="B26" s="16" t="s">
        <v>8</v>
      </c>
      <c r="C26" s="71" t="s">
        <v>9</v>
      </c>
      <c r="D26" s="68">
        <f>E26+F26+G26+H26</f>
        <v>5570272</v>
      </c>
      <c r="E26" s="70">
        <v>1159210</v>
      </c>
      <c r="F26" s="72">
        <v>1412029</v>
      </c>
      <c r="G26" s="72">
        <v>1487160</v>
      </c>
      <c r="H26" s="70">
        <f>1061311+46000-8460+413022</f>
        <v>1511873</v>
      </c>
      <c r="I26" s="17"/>
      <c r="J26" s="17"/>
      <c r="K26" s="99"/>
      <c r="L26" s="99"/>
      <c r="M26" s="99"/>
      <c r="N26" s="17"/>
    </row>
    <row r="27" spans="1:14">
      <c r="A27" s="12"/>
      <c r="B27" s="16" t="s">
        <v>10</v>
      </c>
      <c r="C27" s="71" t="s">
        <v>11</v>
      </c>
      <c r="D27" s="68">
        <f>E27+F27+G27+H27</f>
        <v>2518</v>
      </c>
      <c r="E27" s="73">
        <v>1000</v>
      </c>
      <c r="F27" s="72">
        <v>1500</v>
      </c>
      <c r="G27" s="72">
        <v>1000</v>
      </c>
      <c r="H27" s="73">
        <f>500-1482</f>
        <v>-982</v>
      </c>
      <c r="I27" s="1"/>
      <c r="J27" s="1"/>
      <c r="K27" s="96" t="s">
        <v>78</v>
      </c>
      <c r="L27" s="97">
        <v>7583853</v>
      </c>
      <c r="M27" s="100">
        <v>0</v>
      </c>
      <c r="N27" s="1"/>
    </row>
    <row r="28" spans="1:14">
      <c r="A28" s="12"/>
      <c r="B28" s="16" t="s">
        <v>12</v>
      </c>
      <c r="C28" s="71" t="s">
        <v>13</v>
      </c>
      <c r="D28" s="68">
        <f>E28+F28+H28+G28</f>
        <v>43000</v>
      </c>
      <c r="E28" s="73">
        <v>11000</v>
      </c>
      <c r="F28" s="74">
        <v>14000</v>
      </c>
      <c r="G28" s="74">
        <v>5000</v>
      </c>
      <c r="H28" s="73">
        <f>19000-6000</f>
        <v>13000</v>
      </c>
      <c r="I28" s="1"/>
      <c r="J28" s="1"/>
      <c r="K28" s="96"/>
      <c r="L28" s="96"/>
      <c r="M28" s="96"/>
      <c r="N28" s="1"/>
    </row>
    <row r="29" spans="1:14">
      <c r="A29" s="12"/>
      <c r="B29" s="16" t="s">
        <v>14</v>
      </c>
      <c r="C29" s="71" t="s">
        <v>15</v>
      </c>
      <c r="D29" s="68">
        <f>E29+F29+G29+H29</f>
        <v>32500</v>
      </c>
      <c r="E29" s="70">
        <v>7500</v>
      </c>
      <c r="F29" s="72">
        <v>9000</v>
      </c>
      <c r="G29" s="72">
        <v>10000</v>
      </c>
      <c r="H29" s="70">
        <f>10000-4000</f>
        <v>6000</v>
      </c>
      <c r="I29" s="1"/>
      <c r="J29" s="1"/>
      <c r="K29" s="96"/>
      <c r="L29" s="96"/>
      <c r="M29" s="96"/>
      <c r="N29" s="1"/>
    </row>
    <row r="30" spans="1:14">
      <c r="A30" s="12"/>
      <c r="B30" s="16" t="s">
        <v>16</v>
      </c>
      <c r="C30" s="71" t="s">
        <v>17</v>
      </c>
      <c r="D30" s="68">
        <f>E30+F30+G30+H30</f>
        <v>583000</v>
      </c>
      <c r="E30" s="70">
        <v>154000</v>
      </c>
      <c r="F30" s="72">
        <v>204000</v>
      </c>
      <c r="G30" s="72">
        <v>70000</v>
      </c>
      <c r="H30" s="70">
        <f>240000-85000</f>
        <v>155000</v>
      </c>
      <c r="I30" s="1"/>
      <c r="J30" s="1"/>
      <c r="K30" s="101"/>
      <c r="L30" s="102"/>
      <c r="M30" s="103"/>
      <c r="N30" s="21"/>
    </row>
    <row r="31" spans="1:14">
      <c r="A31" s="15"/>
      <c r="B31" s="16" t="s">
        <v>18</v>
      </c>
      <c r="C31" s="71" t="s">
        <v>19</v>
      </c>
      <c r="D31" s="68">
        <f>E31+F31+G31+H31</f>
        <v>46000</v>
      </c>
      <c r="E31" s="70">
        <v>8000</v>
      </c>
      <c r="F31" s="72">
        <v>12000</v>
      </c>
      <c r="G31" s="72">
        <v>15000</v>
      </c>
      <c r="H31" s="70">
        <f>20000-9000</f>
        <v>11000</v>
      </c>
      <c r="I31" s="1"/>
      <c r="J31" s="1"/>
      <c r="K31" s="18"/>
      <c r="L31" s="19"/>
      <c r="M31" s="20"/>
      <c r="N31" s="21"/>
    </row>
    <row r="32" spans="1:14">
      <c r="A32" s="15" t="s">
        <v>56</v>
      </c>
      <c r="B32" s="16"/>
      <c r="C32" s="75" t="s">
        <v>57</v>
      </c>
      <c r="D32" s="68">
        <f>D33</f>
        <v>145650</v>
      </c>
      <c r="E32" s="68">
        <f>E33</f>
        <v>0</v>
      </c>
      <c r="F32" s="68">
        <f>F33</f>
        <v>144200</v>
      </c>
      <c r="G32" s="68">
        <f>G33</f>
        <v>1450</v>
      </c>
      <c r="H32" s="68">
        <f>H33</f>
        <v>0</v>
      </c>
      <c r="I32" s="1"/>
      <c r="J32" s="1"/>
      <c r="K32" s="18"/>
      <c r="L32" s="22"/>
      <c r="M32" s="20"/>
      <c r="N32" s="21"/>
    </row>
    <row r="33" spans="1:14">
      <c r="A33" s="15"/>
      <c r="B33" s="16" t="s">
        <v>58</v>
      </c>
      <c r="C33" s="71" t="s">
        <v>59</v>
      </c>
      <c r="D33" s="76">
        <f>E33+F33+G33+H33</f>
        <v>145650</v>
      </c>
      <c r="E33" s="70">
        <v>0</v>
      </c>
      <c r="F33" s="70">
        <v>144200</v>
      </c>
      <c r="G33" s="70">
        <v>1450</v>
      </c>
      <c r="H33" s="70">
        <v>0</v>
      </c>
      <c r="I33" s="1"/>
      <c r="J33" s="1"/>
      <c r="K33" s="18"/>
      <c r="L33" s="23"/>
      <c r="M33" s="24"/>
      <c r="N33" s="21"/>
    </row>
    <row r="34" spans="1:14">
      <c r="A34" s="25" t="s">
        <v>20</v>
      </c>
      <c r="B34" s="26"/>
      <c r="C34" s="75" t="s">
        <v>21</v>
      </c>
      <c r="D34" s="77">
        <f>SUM(D35:D42)</f>
        <v>227250</v>
      </c>
      <c r="E34" s="77">
        <f>SUM(E35:E42)</f>
        <v>109290</v>
      </c>
      <c r="F34" s="77">
        <f>SUM(F35:F42)</f>
        <v>37000</v>
      </c>
      <c r="G34" s="77">
        <f>SUM(G35:G42)</f>
        <v>37000</v>
      </c>
      <c r="H34" s="77">
        <f>SUM(H35:H42)</f>
        <v>43960</v>
      </c>
      <c r="I34" s="27"/>
      <c r="J34" s="27"/>
      <c r="K34" s="18"/>
      <c r="L34" s="23"/>
      <c r="M34" s="24"/>
      <c r="N34" s="21"/>
    </row>
    <row r="35" spans="1:14">
      <c r="A35" s="15"/>
      <c r="B35" s="28" t="s">
        <v>22</v>
      </c>
      <c r="C35" s="71" t="s">
        <v>23</v>
      </c>
      <c r="D35" s="68">
        <f>E35+F35+G35+H35</f>
        <v>64441</v>
      </c>
      <c r="E35" s="70">
        <v>58510</v>
      </c>
      <c r="F35" s="70">
        <v>0</v>
      </c>
      <c r="G35" s="70">
        <v>0</v>
      </c>
      <c r="H35" s="70">
        <f>0+5931</f>
        <v>5931</v>
      </c>
      <c r="I35" s="1"/>
      <c r="J35" s="1"/>
      <c r="K35" s="18"/>
      <c r="L35" s="23"/>
      <c r="M35" s="29"/>
      <c r="N35" s="30"/>
    </row>
    <row r="36" spans="1:14">
      <c r="A36" s="31"/>
      <c r="B36" s="32" t="s">
        <v>24</v>
      </c>
      <c r="C36" s="71" t="s">
        <v>25</v>
      </c>
      <c r="D36" s="68">
        <f>E36+F36+G36+H36</f>
        <v>1978</v>
      </c>
      <c r="E36" s="70">
        <v>1790</v>
      </c>
      <c r="F36" s="70">
        <v>0</v>
      </c>
      <c r="G36" s="70">
        <v>0</v>
      </c>
      <c r="H36" s="70">
        <f>0+188</f>
        <v>188</v>
      </c>
      <c r="I36" s="1"/>
      <c r="J36" s="1"/>
      <c r="K36" s="1"/>
      <c r="L36" s="1"/>
      <c r="M36" s="1"/>
      <c r="N36" s="1"/>
    </row>
    <row r="37" spans="1:14">
      <c r="A37" s="31"/>
      <c r="B37" s="32" t="s">
        <v>26</v>
      </c>
      <c r="C37" s="71" t="s">
        <v>27</v>
      </c>
      <c r="D37" s="68">
        <f>E37+F37+G37+H37</f>
        <v>21052</v>
      </c>
      <c r="E37" s="70">
        <v>19100</v>
      </c>
      <c r="F37" s="70">
        <v>0</v>
      </c>
      <c r="G37" s="70">
        <v>0</v>
      </c>
      <c r="H37" s="70">
        <f>0+1952</f>
        <v>1952</v>
      </c>
      <c r="I37" s="1"/>
      <c r="J37" s="1"/>
      <c r="K37" s="1"/>
      <c r="L37" s="1"/>
      <c r="M37" s="1"/>
      <c r="N37" s="1"/>
    </row>
    <row r="38" spans="1:14" ht="30">
      <c r="A38" s="31"/>
      <c r="B38" s="33" t="s">
        <v>28</v>
      </c>
      <c r="C38" s="71" t="s">
        <v>29</v>
      </c>
      <c r="D38" s="68">
        <f>E38+F38+G38+H38</f>
        <v>760</v>
      </c>
      <c r="E38" s="70">
        <v>690</v>
      </c>
      <c r="F38" s="70">
        <v>0</v>
      </c>
      <c r="G38" s="70">
        <v>0</v>
      </c>
      <c r="H38" s="70">
        <f>0+70</f>
        <v>70</v>
      </c>
      <c r="I38" s="1"/>
      <c r="J38" s="1"/>
      <c r="K38" s="1"/>
      <c r="L38" s="1"/>
      <c r="M38" s="1"/>
      <c r="N38" s="1"/>
    </row>
    <row r="39" spans="1:14" ht="30">
      <c r="A39" s="31"/>
      <c r="B39" s="33" t="s">
        <v>39</v>
      </c>
      <c r="C39" s="71" t="s">
        <v>30</v>
      </c>
      <c r="D39" s="68">
        <v>0</v>
      </c>
      <c r="E39" s="70">
        <v>0</v>
      </c>
      <c r="F39" s="70">
        <v>0</v>
      </c>
      <c r="G39" s="70">
        <v>0</v>
      </c>
      <c r="H39" s="70">
        <v>0</v>
      </c>
      <c r="I39" s="1"/>
      <c r="J39" s="1"/>
      <c r="K39" s="1"/>
      <c r="L39" s="1"/>
      <c r="M39" s="1"/>
      <c r="N39" s="1"/>
    </row>
    <row r="40" spans="1:14">
      <c r="A40" s="31"/>
      <c r="B40" s="32" t="s">
        <v>31</v>
      </c>
      <c r="C40" s="71" t="s">
        <v>32</v>
      </c>
      <c r="D40" s="68">
        <f>E40+F40+G40+H40</f>
        <v>5519</v>
      </c>
      <c r="E40" s="70">
        <v>5200</v>
      </c>
      <c r="F40" s="70">
        <v>0</v>
      </c>
      <c r="G40" s="70">
        <v>0</v>
      </c>
      <c r="H40" s="70">
        <f>0+319</f>
        <v>319</v>
      </c>
      <c r="I40" s="1"/>
      <c r="J40" s="1"/>
      <c r="K40" s="1"/>
      <c r="L40" s="1"/>
      <c r="M40" s="1"/>
      <c r="N40" s="1"/>
    </row>
    <row r="41" spans="1:14">
      <c r="A41" s="31"/>
      <c r="B41" s="32" t="s">
        <v>47</v>
      </c>
      <c r="C41" s="71" t="s">
        <v>48</v>
      </c>
      <c r="D41" s="68">
        <f>E41+F41+G41+H41</f>
        <v>131000</v>
      </c>
      <c r="E41" s="70">
        <v>22000</v>
      </c>
      <c r="F41" s="70">
        <v>37000</v>
      </c>
      <c r="G41" s="70">
        <v>36000</v>
      </c>
      <c r="H41" s="70">
        <f>33000+3000</f>
        <v>36000</v>
      </c>
      <c r="I41" s="1"/>
      <c r="J41" s="1"/>
      <c r="K41" s="1"/>
      <c r="L41" s="1"/>
      <c r="M41" s="1"/>
      <c r="N41" s="1"/>
    </row>
    <row r="42" spans="1:14" ht="30">
      <c r="A42" s="31"/>
      <c r="B42" s="33" t="s">
        <v>81</v>
      </c>
      <c r="C42" s="71" t="s">
        <v>80</v>
      </c>
      <c r="D42" s="68">
        <f>E42+F42+G42+H42</f>
        <v>2500</v>
      </c>
      <c r="E42" s="70">
        <v>2000</v>
      </c>
      <c r="F42" s="70">
        <v>0</v>
      </c>
      <c r="G42" s="70">
        <v>1000</v>
      </c>
      <c r="H42" s="70">
        <f>500-1000</f>
        <v>-500</v>
      </c>
      <c r="I42" s="1"/>
      <c r="J42" s="1"/>
      <c r="K42" s="1"/>
      <c r="L42" s="1"/>
      <c r="M42" s="1"/>
      <c r="N42" s="1"/>
    </row>
    <row r="43" spans="1:14">
      <c r="A43" s="38" t="s">
        <v>66</v>
      </c>
      <c r="B43" s="39"/>
      <c r="C43" s="75" t="s">
        <v>67</v>
      </c>
      <c r="D43" s="78">
        <f>D45+D44</f>
        <v>60590</v>
      </c>
      <c r="E43" s="78">
        <f>E45+E44</f>
        <v>0</v>
      </c>
      <c r="F43" s="78">
        <f>F45</f>
        <v>17290</v>
      </c>
      <c r="G43" s="78">
        <f>G45</f>
        <v>0</v>
      </c>
      <c r="H43" s="78">
        <f>H45</f>
        <v>43300</v>
      </c>
      <c r="I43" s="27"/>
      <c r="J43" s="27"/>
      <c r="K43" s="27"/>
      <c r="L43" s="27"/>
      <c r="M43" s="27"/>
      <c r="N43" s="27"/>
    </row>
    <row r="44" spans="1:14">
      <c r="A44" s="108" t="s">
        <v>88</v>
      </c>
      <c r="B44" s="105"/>
      <c r="C44" s="75" t="s">
        <v>89</v>
      </c>
      <c r="D44" s="79">
        <f>E44+F44+G44+H44</f>
        <v>0</v>
      </c>
      <c r="E44" s="78">
        <v>0</v>
      </c>
      <c r="F44" s="78">
        <v>0</v>
      </c>
      <c r="G44" s="78">
        <v>0</v>
      </c>
      <c r="H44" s="78">
        <v>0</v>
      </c>
      <c r="I44" s="27"/>
      <c r="J44" s="27"/>
      <c r="K44" s="27"/>
      <c r="L44" s="27"/>
      <c r="M44" s="27"/>
      <c r="N44" s="27"/>
    </row>
    <row r="45" spans="1:14">
      <c r="A45" s="41" t="s">
        <v>70</v>
      </c>
      <c r="B45" s="42"/>
      <c r="C45" s="81" t="s">
        <v>71</v>
      </c>
      <c r="D45" s="79">
        <f>E45+F45+G45+H45</f>
        <v>60590</v>
      </c>
      <c r="E45" s="82">
        <v>0</v>
      </c>
      <c r="F45" s="82">
        <v>17290</v>
      </c>
      <c r="G45" s="82">
        <v>0</v>
      </c>
      <c r="H45" s="82">
        <f>28700+14600</f>
        <v>43300</v>
      </c>
      <c r="I45" s="1"/>
      <c r="J45" s="1"/>
      <c r="K45" s="1"/>
      <c r="L45" s="1"/>
      <c r="M45" s="1"/>
      <c r="N45" s="1"/>
    </row>
    <row r="48" spans="1:14">
      <c r="B48" s="109" t="s">
        <v>33</v>
      </c>
      <c r="C48" s="84"/>
      <c r="D48" s="84"/>
      <c r="E48" s="85"/>
      <c r="F48" s="7"/>
      <c r="G48" s="84" t="s">
        <v>34</v>
      </c>
    </row>
    <row r="49" spans="2:7">
      <c r="B49" s="109" t="s">
        <v>85</v>
      </c>
      <c r="C49" s="84"/>
      <c r="D49" s="84"/>
      <c r="E49" s="85"/>
      <c r="F49" s="7"/>
      <c r="G49" s="84" t="s">
        <v>86</v>
      </c>
    </row>
  </sheetData>
  <mergeCells count="11">
    <mergeCell ref="F1:H1"/>
    <mergeCell ref="G6:H6"/>
    <mergeCell ref="G7:H7"/>
    <mergeCell ref="B13:H13"/>
    <mergeCell ref="D18:H18"/>
    <mergeCell ref="A21:B21"/>
    <mergeCell ref="A22:B22"/>
    <mergeCell ref="A14:H14"/>
    <mergeCell ref="A18:B20"/>
    <mergeCell ref="C18:C20"/>
    <mergeCell ref="E19:H19"/>
  </mergeCells>
  <phoneticPr fontId="0" type="noConversion"/>
  <pageMargins left="0.25" right="0.25" top="0.75" bottom="0.75" header="0.3" footer="0.3"/>
  <pageSetup paperSize="9" scale="58" orientation="portrait" verticalDpi="0" r:id="rId1"/>
  <headerFooter alignWithMargin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opLeftCell="A4" workbookViewId="0">
      <selection activeCell="L27" sqref="L27"/>
    </sheetView>
  </sheetViews>
  <sheetFormatPr defaultRowHeight="16.5"/>
  <cols>
    <col min="1" max="1" width="19" style="48" customWidth="1"/>
    <col min="2" max="2" width="43.42578125" style="48" customWidth="1"/>
    <col min="3" max="3" width="14.42578125" style="83" customWidth="1"/>
    <col min="4" max="8" width="18.28515625" style="83" customWidth="1"/>
    <col min="11" max="11" width="13.140625" customWidth="1"/>
    <col min="12" max="12" width="14.42578125" customWidth="1"/>
  </cols>
  <sheetData>
    <row r="1" spans="1:8">
      <c r="A1" s="44" t="s">
        <v>84</v>
      </c>
      <c r="B1" s="1"/>
      <c r="C1" s="49"/>
      <c r="D1" s="50"/>
      <c r="E1" s="51"/>
      <c r="F1" s="117"/>
      <c r="G1" s="117"/>
      <c r="H1" s="117"/>
    </row>
    <row r="2" spans="1:8">
      <c r="A2" s="4" t="s">
        <v>41</v>
      </c>
      <c r="B2" s="1"/>
      <c r="C2" s="49"/>
      <c r="D2" s="50"/>
      <c r="E2" s="51"/>
      <c r="F2" s="87"/>
      <c r="G2" s="87"/>
      <c r="H2" s="87"/>
    </row>
    <row r="3" spans="1:8">
      <c r="A3" s="4"/>
      <c r="B3" s="1"/>
      <c r="C3" s="49"/>
      <c r="D3" s="50"/>
      <c r="E3" s="51"/>
      <c r="F3" s="87"/>
      <c r="G3" s="87"/>
      <c r="H3" s="87"/>
    </row>
    <row r="4" spans="1:8">
      <c r="A4" s="1"/>
      <c r="B4" s="2"/>
      <c r="C4" s="53"/>
      <c r="D4" s="50"/>
      <c r="E4" s="54" t="s">
        <v>40</v>
      </c>
      <c r="F4" s="55"/>
      <c r="G4" s="55"/>
      <c r="H4" s="55"/>
    </row>
    <row r="5" spans="1:8">
      <c r="A5" s="1"/>
      <c r="B5" s="5"/>
      <c r="C5" s="56"/>
      <c r="D5" s="56"/>
      <c r="E5" s="57"/>
      <c r="F5" s="58"/>
      <c r="G5" s="58"/>
      <c r="H5" s="58"/>
    </row>
    <row r="6" spans="1:8">
      <c r="A6" s="1"/>
      <c r="B6" s="5"/>
      <c r="C6" s="59"/>
      <c r="D6" s="60" t="s">
        <v>42</v>
      </c>
      <c r="E6" s="57"/>
      <c r="F6" s="57"/>
      <c r="G6" s="118" t="s">
        <v>44</v>
      </c>
      <c r="H6" s="118"/>
    </row>
    <row r="7" spans="1:8">
      <c r="A7" s="1"/>
      <c r="B7" s="2"/>
      <c r="C7" s="60"/>
      <c r="D7" s="60" t="s">
        <v>43</v>
      </c>
      <c r="E7" s="57"/>
      <c r="F7" s="57"/>
      <c r="G7" s="118" t="s">
        <v>45</v>
      </c>
      <c r="H7" s="118"/>
    </row>
    <row r="8" spans="1:8">
      <c r="A8" s="1"/>
      <c r="B8" s="2"/>
      <c r="C8" s="60"/>
      <c r="D8" s="60"/>
      <c r="E8" s="57"/>
      <c r="F8" s="57"/>
      <c r="G8" s="61"/>
      <c r="H8" s="57"/>
    </row>
    <row r="9" spans="1:8">
      <c r="A9" s="1"/>
      <c r="B9" s="2"/>
      <c r="C9" s="60"/>
      <c r="D9" s="60"/>
      <c r="E9" s="57"/>
      <c r="F9" s="57"/>
      <c r="G9" s="61"/>
      <c r="H9" s="57"/>
    </row>
    <row r="10" spans="1:8">
      <c r="A10" s="1"/>
      <c r="B10" s="6"/>
      <c r="C10" s="62"/>
      <c r="D10" s="56"/>
      <c r="E10" s="57"/>
      <c r="F10" s="57"/>
      <c r="G10" s="61"/>
      <c r="H10" s="57"/>
    </row>
    <row r="11" spans="1:8">
      <c r="A11" s="1"/>
      <c r="B11" s="3"/>
      <c r="C11" s="50"/>
      <c r="D11" s="56"/>
      <c r="E11" s="57"/>
      <c r="F11" s="7"/>
      <c r="G11" s="57"/>
      <c r="H11" s="57"/>
    </row>
    <row r="12" spans="1:8">
      <c r="A12" s="1"/>
      <c r="B12" s="3"/>
      <c r="C12" s="50"/>
      <c r="D12" s="56"/>
      <c r="E12" s="57"/>
      <c r="F12" s="7"/>
      <c r="G12" s="57"/>
      <c r="H12" s="57"/>
    </row>
    <row r="13" spans="1:8">
      <c r="A13" s="1"/>
      <c r="B13" s="112" t="s">
        <v>54</v>
      </c>
      <c r="C13" s="112"/>
      <c r="D13" s="112"/>
      <c r="E13" s="112"/>
      <c r="F13" s="112"/>
      <c r="G13" s="112"/>
      <c r="H13" s="112"/>
    </row>
    <row r="14" spans="1:8">
      <c r="A14" s="112" t="s">
        <v>55</v>
      </c>
      <c r="B14" s="113"/>
      <c r="C14" s="113"/>
      <c r="D14" s="113"/>
      <c r="E14" s="113"/>
      <c r="F14" s="113"/>
      <c r="G14" s="113"/>
      <c r="H14" s="113"/>
    </row>
    <row r="15" spans="1:8">
      <c r="A15" s="45"/>
      <c r="B15" s="46"/>
      <c r="C15" s="9"/>
      <c r="D15" s="9"/>
      <c r="E15" s="9"/>
      <c r="F15" s="9"/>
      <c r="G15" s="9"/>
      <c r="H15" s="9"/>
    </row>
    <row r="16" spans="1:8">
      <c r="A16" s="45"/>
      <c r="B16" s="47"/>
      <c r="C16" s="86"/>
      <c r="D16" s="86"/>
      <c r="E16" s="86"/>
      <c r="F16" s="86"/>
      <c r="G16" s="86"/>
      <c r="H16" s="86"/>
    </row>
    <row r="17" spans="1:13">
      <c r="A17" s="10" t="s">
        <v>87</v>
      </c>
      <c r="B17" s="5"/>
      <c r="C17" s="63"/>
      <c r="D17" s="63"/>
      <c r="E17" s="63"/>
      <c r="F17" s="63"/>
      <c r="G17" s="63"/>
      <c r="H17" s="63"/>
      <c r="I17" s="1"/>
      <c r="J17" s="1"/>
      <c r="K17" s="1"/>
      <c r="L17" s="1"/>
      <c r="M17" s="1"/>
    </row>
    <row r="18" spans="1:13">
      <c r="A18" s="114" t="s">
        <v>0</v>
      </c>
      <c r="B18" s="114"/>
      <c r="C18" s="115" t="s">
        <v>1</v>
      </c>
      <c r="D18" s="119" t="s">
        <v>46</v>
      </c>
      <c r="E18" s="119"/>
      <c r="F18" s="119"/>
      <c r="G18" s="119"/>
      <c r="H18" s="119"/>
      <c r="I18" s="1"/>
      <c r="J18" s="1"/>
      <c r="K18" s="1"/>
      <c r="L18" s="1"/>
      <c r="M18" s="1"/>
    </row>
    <row r="19" spans="1:13" ht="33">
      <c r="A19" s="114"/>
      <c r="B19" s="114"/>
      <c r="C19" s="115"/>
      <c r="D19" s="64" t="s">
        <v>2</v>
      </c>
      <c r="E19" s="116" t="s">
        <v>3</v>
      </c>
      <c r="F19" s="116"/>
      <c r="G19" s="116"/>
      <c r="H19" s="116"/>
      <c r="I19" s="1"/>
      <c r="J19" s="1"/>
      <c r="K19" s="90" t="s">
        <v>72</v>
      </c>
      <c r="L19" s="90">
        <v>7049000</v>
      </c>
      <c r="M19" s="90"/>
    </row>
    <row r="20" spans="1:13">
      <c r="A20" s="114"/>
      <c r="B20" s="114"/>
      <c r="C20" s="115"/>
      <c r="D20" s="66" t="s">
        <v>4</v>
      </c>
      <c r="E20" s="88" t="s">
        <v>35</v>
      </c>
      <c r="F20" s="88" t="s">
        <v>36</v>
      </c>
      <c r="G20" s="88" t="s">
        <v>37</v>
      </c>
      <c r="H20" s="88" t="s">
        <v>38</v>
      </c>
      <c r="I20" s="1"/>
      <c r="J20" s="1"/>
      <c r="K20" s="90" t="s">
        <v>73</v>
      </c>
      <c r="L20" s="90">
        <v>169650</v>
      </c>
      <c r="M20" s="90"/>
    </row>
    <row r="21" spans="1:13">
      <c r="A21" s="111" t="s">
        <v>53</v>
      </c>
      <c r="B21" s="111"/>
      <c r="C21" s="67"/>
      <c r="D21" s="68">
        <f>D24+D43+D46</f>
        <v>2851134</v>
      </c>
      <c r="E21" s="68">
        <f>E24+E43+E46</f>
        <v>552000</v>
      </c>
      <c r="F21" s="68">
        <f>F24+F43+F46</f>
        <v>695922</v>
      </c>
      <c r="G21" s="68">
        <f>G24+G43+G46</f>
        <v>707378</v>
      </c>
      <c r="H21" s="68">
        <f>H24+H43+H46</f>
        <v>895834</v>
      </c>
      <c r="I21" s="1"/>
      <c r="J21" s="1"/>
      <c r="K21" s="91" t="s">
        <v>74</v>
      </c>
      <c r="L21" s="91">
        <v>7218650</v>
      </c>
      <c r="M21" s="90"/>
    </row>
    <row r="22" spans="1:13">
      <c r="A22" s="111" t="s">
        <v>50</v>
      </c>
      <c r="B22" s="111"/>
      <c r="C22" s="67"/>
      <c r="D22" s="68">
        <f>D24+D43+D46</f>
        <v>2851134</v>
      </c>
      <c r="E22" s="68">
        <f>E24+E43+E46</f>
        <v>552000</v>
      </c>
      <c r="F22" s="68">
        <f>F24+F43+F46</f>
        <v>695922</v>
      </c>
      <c r="G22" s="68">
        <f>G24+G43+G46</f>
        <v>707378</v>
      </c>
      <c r="H22" s="68">
        <f>H24+H43+H46</f>
        <v>895834</v>
      </c>
      <c r="I22" s="1"/>
      <c r="J22" s="1"/>
      <c r="K22" s="90" t="s">
        <v>75</v>
      </c>
      <c r="L22" s="90">
        <v>50000</v>
      </c>
      <c r="M22" s="90"/>
    </row>
    <row r="23" spans="1:13">
      <c r="A23" s="11" t="s">
        <v>49</v>
      </c>
      <c r="B23" s="12"/>
      <c r="C23" s="69" t="s">
        <v>5</v>
      </c>
      <c r="D23" s="68">
        <f>D24+D43+D46</f>
        <v>2851134</v>
      </c>
      <c r="E23" s="68">
        <f>E24+E43+E46</f>
        <v>552000</v>
      </c>
      <c r="F23" s="68">
        <f>F24+F43+F46</f>
        <v>695922</v>
      </c>
      <c r="G23" s="68">
        <f>G24+G43+G46</f>
        <v>707378</v>
      </c>
      <c r="H23" s="68">
        <f>H24+H43+H46</f>
        <v>895834</v>
      </c>
      <c r="I23" s="13"/>
      <c r="J23" s="13"/>
      <c r="K23" s="90" t="s">
        <v>76</v>
      </c>
      <c r="L23" s="90">
        <v>300000</v>
      </c>
      <c r="M23" s="92"/>
    </row>
    <row r="24" spans="1:13">
      <c r="A24" s="14" t="s">
        <v>51</v>
      </c>
      <c r="B24" s="15"/>
      <c r="C24" s="69" t="s">
        <v>6</v>
      </c>
      <c r="D24" s="68">
        <f>D25+D32+D34</f>
        <v>2479300</v>
      </c>
      <c r="E24" s="68">
        <f>E25+E32+E34</f>
        <v>452000</v>
      </c>
      <c r="F24" s="68">
        <f>F25+F32+F34</f>
        <v>595922</v>
      </c>
      <c r="G24" s="68">
        <f>G25+G32+G34</f>
        <v>607378</v>
      </c>
      <c r="H24" s="68">
        <f>H25+H32+H34</f>
        <v>824000</v>
      </c>
      <c r="I24" s="1"/>
      <c r="J24" s="1"/>
      <c r="K24" s="90" t="s">
        <v>77</v>
      </c>
      <c r="L24" s="90">
        <v>15203</v>
      </c>
      <c r="M24" s="90"/>
    </row>
    <row r="25" spans="1:13">
      <c r="A25" s="15" t="s">
        <v>52</v>
      </c>
      <c r="B25" s="15"/>
      <c r="C25" s="69" t="s">
        <v>7</v>
      </c>
      <c r="D25" s="68">
        <f>SUM(D26:D31)</f>
        <v>2349858</v>
      </c>
      <c r="E25" s="68">
        <f>SUM(E26:E31)</f>
        <v>417830</v>
      </c>
      <c r="F25" s="68">
        <f>SUM(F26:F31)</f>
        <v>540122</v>
      </c>
      <c r="G25" s="68">
        <f>SUM(G26:G31)</f>
        <v>592878</v>
      </c>
      <c r="H25" s="68">
        <f>SUM(H26:H31)</f>
        <v>799028</v>
      </c>
      <c r="I25" s="1"/>
      <c r="J25" s="1"/>
      <c r="K25" s="91" t="s">
        <v>79</v>
      </c>
      <c r="L25" s="91">
        <v>365203</v>
      </c>
      <c r="M25" s="90"/>
    </row>
    <row r="26" spans="1:13">
      <c r="A26" s="12"/>
      <c r="B26" s="16" t="s">
        <v>8</v>
      </c>
      <c r="C26" s="71" t="s">
        <v>9</v>
      </c>
      <c r="D26" s="68">
        <f>E26+F26+G26+H26</f>
        <v>1680358</v>
      </c>
      <c r="E26" s="70">
        <v>312330</v>
      </c>
      <c r="F26" s="72">
        <v>374122</v>
      </c>
      <c r="G26" s="72">
        <v>398878</v>
      </c>
      <c r="H26" s="70">
        <f>612000+16000-2943-29-30000</f>
        <v>595028</v>
      </c>
      <c r="I26" s="17"/>
      <c r="J26" s="17"/>
      <c r="K26" s="93"/>
      <c r="L26" s="93"/>
      <c r="M26" s="93"/>
    </row>
    <row r="27" spans="1:13">
      <c r="A27" s="12"/>
      <c r="B27" s="16" t="s">
        <v>10</v>
      </c>
      <c r="C27" s="71" t="s">
        <v>11</v>
      </c>
      <c r="D27" s="68">
        <f t="shared" ref="D27:D31" si="0">E27+F27+G27+H27</f>
        <v>2000</v>
      </c>
      <c r="E27" s="73">
        <v>1000</v>
      </c>
      <c r="F27" s="72">
        <v>0</v>
      </c>
      <c r="G27" s="72">
        <v>500</v>
      </c>
      <c r="H27" s="73">
        <v>500</v>
      </c>
      <c r="I27" s="1"/>
      <c r="J27" s="1"/>
      <c r="K27" s="90" t="s">
        <v>78</v>
      </c>
      <c r="L27" s="91">
        <v>7583853</v>
      </c>
      <c r="M27" s="94">
        <v>0</v>
      </c>
    </row>
    <row r="28" spans="1:13">
      <c r="A28" s="12"/>
      <c r="B28" s="16" t="s">
        <v>12</v>
      </c>
      <c r="C28" s="71" t="s">
        <v>13</v>
      </c>
      <c r="D28" s="68">
        <f t="shared" si="0"/>
        <v>37000</v>
      </c>
      <c r="E28" s="73">
        <v>6500</v>
      </c>
      <c r="F28" s="74">
        <v>8500</v>
      </c>
      <c r="G28" s="74">
        <v>4000</v>
      </c>
      <c r="H28" s="73">
        <v>18000</v>
      </c>
      <c r="I28" s="1"/>
      <c r="J28" s="1"/>
      <c r="K28" s="90"/>
      <c r="L28" s="90"/>
      <c r="M28" s="90"/>
    </row>
    <row r="29" spans="1:13">
      <c r="A29" s="12"/>
      <c r="B29" s="16" t="s">
        <v>14</v>
      </c>
      <c r="C29" s="71" t="s">
        <v>15</v>
      </c>
      <c r="D29" s="68">
        <f t="shared" si="0"/>
        <v>50500</v>
      </c>
      <c r="E29" s="70">
        <v>8000</v>
      </c>
      <c r="F29" s="72">
        <v>21500</v>
      </c>
      <c r="G29" s="72">
        <v>11000</v>
      </c>
      <c r="H29" s="70">
        <v>10000</v>
      </c>
      <c r="I29" s="1"/>
      <c r="J29" s="1"/>
      <c r="K29" s="89"/>
      <c r="L29" s="89"/>
      <c r="M29" s="89"/>
    </row>
    <row r="30" spans="1:13">
      <c r="A30" s="12"/>
      <c r="B30" s="16" t="s">
        <v>16</v>
      </c>
      <c r="C30" s="71" t="s">
        <v>17</v>
      </c>
      <c r="D30" s="68">
        <f t="shared" si="0"/>
        <v>528000</v>
      </c>
      <c r="E30" s="70">
        <v>86000</v>
      </c>
      <c r="F30" s="72">
        <v>121000</v>
      </c>
      <c r="G30" s="72">
        <v>160500</v>
      </c>
      <c r="H30" s="70">
        <f>130500+30000</f>
        <v>160500</v>
      </c>
      <c r="I30" s="1"/>
      <c r="J30" s="1"/>
      <c r="K30" s="18"/>
      <c r="L30" s="19"/>
      <c r="M30" s="20"/>
    </row>
    <row r="31" spans="1:13">
      <c r="A31" s="15"/>
      <c r="B31" s="16" t="s">
        <v>18</v>
      </c>
      <c r="C31" s="71" t="s">
        <v>19</v>
      </c>
      <c r="D31" s="68">
        <f t="shared" si="0"/>
        <v>52000</v>
      </c>
      <c r="E31" s="70">
        <v>4000</v>
      </c>
      <c r="F31" s="72">
        <v>15000</v>
      </c>
      <c r="G31" s="72">
        <v>18000</v>
      </c>
      <c r="H31" s="70">
        <v>15000</v>
      </c>
      <c r="I31" s="1"/>
      <c r="J31" s="1"/>
      <c r="K31" s="18"/>
      <c r="L31" s="19"/>
      <c r="M31" s="20"/>
    </row>
    <row r="32" spans="1:13">
      <c r="A32" s="15" t="s">
        <v>56</v>
      </c>
      <c r="B32" s="16"/>
      <c r="C32" s="75" t="s">
        <v>57</v>
      </c>
      <c r="D32" s="68">
        <f>D33</f>
        <v>44300</v>
      </c>
      <c r="E32" s="68">
        <f>E33</f>
        <v>0</v>
      </c>
      <c r="F32" s="68">
        <f>F33</f>
        <v>44300</v>
      </c>
      <c r="G32" s="68">
        <f>G33</f>
        <v>0</v>
      </c>
      <c r="H32" s="68">
        <f>H33</f>
        <v>0</v>
      </c>
      <c r="I32" s="1"/>
      <c r="J32" s="1"/>
      <c r="K32" s="18"/>
      <c r="L32" s="22"/>
      <c r="M32" s="20"/>
    </row>
    <row r="33" spans="1:13">
      <c r="A33" s="15"/>
      <c r="B33" s="16" t="s">
        <v>58</v>
      </c>
      <c r="C33" s="71" t="s">
        <v>59</v>
      </c>
      <c r="D33" s="76">
        <f>E33+F33+G33+H33</f>
        <v>44300</v>
      </c>
      <c r="E33" s="70">
        <v>0</v>
      </c>
      <c r="F33" s="70">
        <v>44300</v>
      </c>
      <c r="G33" s="70">
        <v>0</v>
      </c>
      <c r="H33" s="70">
        <v>0</v>
      </c>
      <c r="I33" s="1"/>
      <c r="J33" s="1"/>
      <c r="K33" s="18"/>
      <c r="L33" s="23"/>
      <c r="M33" s="24"/>
    </row>
    <row r="34" spans="1:13">
      <c r="A34" s="25" t="s">
        <v>20</v>
      </c>
      <c r="B34" s="26"/>
      <c r="C34" s="75" t="s">
        <v>21</v>
      </c>
      <c r="D34" s="77">
        <f>SUM(D35:D42)</f>
        <v>85142</v>
      </c>
      <c r="E34" s="77">
        <f>SUM(E35:E42)</f>
        <v>34170</v>
      </c>
      <c r="F34" s="77">
        <f>SUM(F35:F42)</f>
        <v>11500</v>
      </c>
      <c r="G34" s="77">
        <f>SUM(G35:G42)</f>
        <v>14500</v>
      </c>
      <c r="H34" s="77">
        <f>SUM(H35:H42)</f>
        <v>24972</v>
      </c>
      <c r="I34" s="27"/>
      <c r="J34" s="27"/>
      <c r="K34" s="18"/>
      <c r="L34" s="23"/>
      <c r="M34" s="24"/>
    </row>
    <row r="35" spans="1:13">
      <c r="A35" s="15"/>
      <c r="B35" s="28" t="s">
        <v>22</v>
      </c>
      <c r="C35" s="71" t="s">
        <v>23</v>
      </c>
      <c r="D35" s="68">
        <f>E35+F35+G35+H35</f>
        <v>19962</v>
      </c>
      <c r="E35" s="70">
        <v>17810</v>
      </c>
      <c r="F35" s="70">
        <v>0</v>
      </c>
      <c r="G35" s="70">
        <v>0</v>
      </c>
      <c r="H35" s="70">
        <f>0+2064+88</f>
        <v>2152</v>
      </c>
      <c r="I35" s="1"/>
      <c r="J35" s="1"/>
      <c r="K35" s="18"/>
      <c r="L35" s="23"/>
      <c r="M35" s="29"/>
    </row>
    <row r="36" spans="1:13">
      <c r="A36" s="31"/>
      <c r="B36" s="32" t="s">
        <v>24</v>
      </c>
      <c r="C36" s="71" t="s">
        <v>25</v>
      </c>
      <c r="D36" s="68">
        <f t="shared" ref="D36:D42" si="1">E36+F36+G36+H36</f>
        <v>591</v>
      </c>
      <c r="E36" s="70">
        <v>600</v>
      </c>
      <c r="F36" s="70">
        <v>0</v>
      </c>
      <c r="G36" s="70">
        <v>0</v>
      </c>
      <c r="H36" s="70">
        <f>0+65-74</f>
        <v>-9</v>
      </c>
      <c r="I36" s="1"/>
      <c r="J36" s="1"/>
      <c r="K36" s="1"/>
      <c r="L36" s="1"/>
      <c r="M36" s="1"/>
    </row>
    <row r="37" spans="1:13">
      <c r="A37" s="31"/>
      <c r="B37" s="32" t="s">
        <v>26</v>
      </c>
      <c r="C37" s="71" t="s">
        <v>27</v>
      </c>
      <c r="D37" s="68">
        <f t="shared" si="1"/>
        <v>6585</v>
      </c>
      <c r="E37" s="70">
        <v>5880</v>
      </c>
      <c r="F37" s="70">
        <v>0</v>
      </c>
      <c r="G37" s="70">
        <v>0</v>
      </c>
      <c r="H37" s="70">
        <f>0+679+26</f>
        <v>705</v>
      </c>
      <c r="I37" s="1"/>
      <c r="J37" s="1"/>
      <c r="K37" s="1"/>
      <c r="L37" s="1"/>
      <c r="M37" s="1"/>
    </row>
    <row r="38" spans="1:13" ht="30">
      <c r="A38" s="31"/>
      <c r="B38" s="33" t="s">
        <v>28</v>
      </c>
      <c r="C38" s="71" t="s">
        <v>29</v>
      </c>
      <c r="D38" s="68">
        <f t="shared" si="1"/>
        <v>237</v>
      </c>
      <c r="E38" s="70">
        <v>220</v>
      </c>
      <c r="F38" s="70">
        <v>0</v>
      </c>
      <c r="G38" s="70">
        <v>0</v>
      </c>
      <c r="H38" s="70">
        <f>0+24-7</f>
        <v>17</v>
      </c>
      <c r="I38" s="1"/>
      <c r="J38" s="1"/>
      <c r="K38" s="1"/>
      <c r="L38" s="1"/>
      <c r="M38" s="1"/>
    </row>
    <row r="39" spans="1:13" ht="30">
      <c r="A39" s="31"/>
      <c r="B39" s="33" t="s">
        <v>39</v>
      </c>
      <c r="C39" s="71" t="s">
        <v>30</v>
      </c>
      <c r="D39" s="68">
        <f t="shared" si="1"/>
        <v>0</v>
      </c>
      <c r="E39" s="70">
        <v>0</v>
      </c>
      <c r="F39" s="70">
        <v>0</v>
      </c>
      <c r="G39" s="70">
        <v>0</v>
      </c>
      <c r="H39" s="70">
        <v>0</v>
      </c>
      <c r="I39" s="1"/>
      <c r="J39" s="1"/>
      <c r="K39" s="1"/>
      <c r="L39" s="1"/>
      <c r="M39" s="1"/>
    </row>
    <row r="40" spans="1:13">
      <c r="A40" s="31"/>
      <c r="B40" s="32" t="s">
        <v>31</v>
      </c>
      <c r="C40" s="71" t="s">
        <v>32</v>
      </c>
      <c r="D40" s="68">
        <f t="shared" si="1"/>
        <v>267</v>
      </c>
      <c r="E40" s="70">
        <v>160</v>
      </c>
      <c r="F40" s="70">
        <v>0</v>
      </c>
      <c r="G40" s="70">
        <v>0</v>
      </c>
      <c r="H40" s="70">
        <f>0+111-4</f>
        <v>107</v>
      </c>
      <c r="I40" s="1"/>
      <c r="J40" s="1"/>
      <c r="K40" s="1"/>
      <c r="L40" s="1"/>
      <c r="M40" s="1"/>
    </row>
    <row r="41" spans="1:13">
      <c r="A41" s="31"/>
      <c r="B41" s="32" t="s">
        <v>47</v>
      </c>
      <c r="C41" s="71" t="s">
        <v>48</v>
      </c>
      <c r="D41" s="68">
        <f t="shared" si="1"/>
        <v>51000</v>
      </c>
      <c r="E41" s="70">
        <v>7500</v>
      </c>
      <c r="F41" s="70">
        <v>11500</v>
      </c>
      <c r="G41" s="70">
        <v>12000</v>
      </c>
      <c r="H41" s="70">
        <v>20000</v>
      </c>
      <c r="I41" s="1"/>
      <c r="J41" s="1"/>
      <c r="K41" s="1"/>
      <c r="L41" s="1"/>
      <c r="M41" s="1"/>
    </row>
    <row r="42" spans="1:13" ht="30">
      <c r="A42" s="31"/>
      <c r="B42" s="33" t="s">
        <v>81</v>
      </c>
      <c r="C42" s="71" t="s">
        <v>80</v>
      </c>
      <c r="D42" s="68">
        <f t="shared" si="1"/>
        <v>6500</v>
      </c>
      <c r="E42" s="70">
        <v>2000</v>
      </c>
      <c r="F42" s="70">
        <v>0</v>
      </c>
      <c r="G42" s="70">
        <v>2500</v>
      </c>
      <c r="H42" s="70">
        <v>2000</v>
      </c>
      <c r="I42" s="1"/>
      <c r="J42" s="1"/>
      <c r="K42" s="1"/>
      <c r="L42" s="1"/>
      <c r="M42" s="1"/>
    </row>
    <row r="43" spans="1:13">
      <c r="A43" s="26" t="s">
        <v>60</v>
      </c>
      <c r="B43" s="34"/>
      <c r="C43" s="75" t="s">
        <v>61</v>
      </c>
      <c r="D43" s="78">
        <f>D45</f>
        <v>200000</v>
      </c>
      <c r="E43" s="78">
        <f>E45</f>
        <v>50000</v>
      </c>
      <c r="F43" s="78">
        <f>F45</f>
        <v>50000</v>
      </c>
      <c r="G43" s="78">
        <f>G45</f>
        <v>50000</v>
      </c>
      <c r="H43" s="78">
        <f>H45</f>
        <v>50000</v>
      </c>
      <c r="I43" s="27"/>
      <c r="J43" s="27"/>
      <c r="K43" s="27"/>
      <c r="L43" s="27"/>
      <c r="M43" s="27"/>
    </row>
    <row r="44" spans="1:13">
      <c r="A44" s="35" t="s">
        <v>62</v>
      </c>
      <c r="B44" s="36"/>
      <c r="C44" s="75" t="s">
        <v>63</v>
      </c>
      <c r="D44" s="79">
        <f>D45</f>
        <v>200000</v>
      </c>
      <c r="E44" s="79">
        <f>E45</f>
        <v>50000</v>
      </c>
      <c r="F44" s="79">
        <f>F45</f>
        <v>50000</v>
      </c>
      <c r="G44" s="79">
        <f>G45</f>
        <v>50000</v>
      </c>
      <c r="H44" s="79">
        <f>H45</f>
        <v>50000</v>
      </c>
      <c r="I44" s="1"/>
      <c r="J44" s="1"/>
      <c r="K44" s="1"/>
      <c r="L44" s="1"/>
      <c r="M44" s="1"/>
    </row>
    <row r="45" spans="1:13">
      <c r="A45" s="25"/>
      <c r="B45" s="37" t="s">
        <v>64</v>
      </c>
      <c r="C45" s="80" t="s">
        <v>65</v>
      </c>
      <c r="D45" s="79">
        <f>E45+F45+G45+H45</f>
        <v>200000</v>
      </c>
      <c r="E45" s="79">
        <v>50000</v>
      </c>
      <c r="F45" s="79">
        <v>50000</v>
      </c>
      <c r="G45" s="79">
        <v>50000</v>
      </c>
      <c r="H45" s="79">
        <v>50000</v>
      </c>
      <c r="I45" s="1"/>
      <c r="J45" s="1"/>
      <c r="K45" s="1"/>
      <c r="L45" s="1"/>
      <c r="M45" s="1"/>
    </row>
    <row r="46" spans="1:13">
      <c r="A46" s="38" t="s">
        <v>66</v>
      </c>
      <c r="B46" s="39"/>
      <c r="C46" s="75" t="s">
        <v>67</v>
      </c>
      <c r="D46" s="78">
        <f>D47+D48</f>
        <v>171834</v>
      </c>
      <c r="E46" s="78">
        <f t="shared" ref="E46:H46" si="2">E47+E48</f>
        <v>50000</v>
      </c>
      <c r="F46" s="78">
        <f t="shared" si="2"/>
        <v>50000</v>
      </c>
      <c r="G46" s="78">
        <f t="shared" si="2"/>
        <v>50000</v>
      </c>
      <c r="H46" s="78">
        <f t="shared" si="2"/>
        <v>21834</v>
      </c>
      <c r="I46" s="27"/>
      <c r="J46" s="27"/>
      <c r="K46" s="27"/>
      <c r="L46" s="27"/>
      <c r="M46" s="27"/>
    </row>
    <row r="47" spans="1:13">
      <c r="A47" s="40"/>
      <c r="B47" s="40" t="s">
        <v>68</v>
      </c>
      <c r="C47" s="80" t="s">
        <v>69</v>
      </c>
      <c r="D47" s="79">
        <f>E47+F47+G47+H47</f>
        <v>170000</v>
      </c>
      <c r="E47" s="79">
        <v>50000</v>
      </c>
      <c r="F47" s="79">
        <v>50000</v>
      </c>
      <c r="G47" s="79">
        <v>50000</v>
      </c>
      <c r="H47" s="79">
        <v>20000</v>
      </c>
      <c r="I47" s="1"/>
      <c r="J47" s="1"/>
      <c r="K47" s="1"/>
      <c r="L47" s="1"/>
      <c r="M47" s="1"/>
    </row>
    <row r="48" spans="1:13">
      <c r="A48" s="106"/>
      <c r="B48" s="106" t="s">
        <v>88</v>
      </c>
      <c r="C48" s="107">
        <v>59.17</v>
      </c>
      <c r="D48" s="79">
        <f>E48+F48+G48+H48</f>
        <v>1834</v>
      </c>
      <c r="E48" s="110">
        <v>0</v>
      </c>
      <c r="F48" s="110">
        <v>0</v>
      </c>
      <c r="G48" s="110">
        <v>0</v>
      </c>
      <c r="H48" s="110">
        <v>1834</v>
      </c>
    </row>
    <row r="50" spans="2:7">
      <c r="B50" s="109" t="s">
        <v>33</v>
      </c>
      <c r="C50" s="84"/>
      <c r="D50" s="84"/>
      <c r="E50" s="85"/>
      <c r="F50" s="7"/>
      <c r="G50" s="84" t="s">
        <v>34</v>
      </c>
    </row>
    <row r="51" spans="2:7">
      <c r="B51" s="109" t="s">
        <v>85</v>
      </c>
      <c r="C51" s="84"/>
      <c r="D51" s="84"/>
      <c r="E51" s="85"/>
      <c r="F51" s="7"/>
      <c r="G51" s="84" t="s">
        <v>86</v>
      </c>
    </row>
  </sheetData>
  <mergeCells count="11">
    <mergeCell ref="A21:B21"/>
    <mergeCell ref="A22:B22"/>
    <mergeCell ref="F1:H1"/>
    <mergeCell ref="G6:H6"/>
    <mergeCell ref="G7:H7"/>
    <mergeCell ref="B13:H13"/>
    <mergeCell ref="A14:H14"/>
    <mergeCell ref="A18:B20"/>
    <mergeCell ref="C18:C20"/>
    <mergeCell ref="D18:H18"/>
    <mergeCell ref="E19:H19"/>
  </mergeCells>
  <phoneticPr fontId="0" type="noConversion"/>
  <pageMargins left="0.25" right="0.25" top="0.75" bottom="0.75" header="0.3" footer="0.3"/>
  <pageSetup paperSize="9" scale="60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K28" sqref="K28"/>
    </sheetView>
  </sheetViews>
  <sheetFormatPr defaultRowHeight="16.5"/>
  <cols>
    <col min="1" max="1" width="19" style="48" customWidth="1"/>
    <col min="2" max="2" width="40.42578125" style="48" customWidth="1"/>
    <col min="3" max="3" width="14.42578125" style="83" customWidth="1"/>
    <col min="4" max="8" width="18.28515625" style="83" customWidth="1"/>
    <col min="11" max="11" width="13.140625" customWidth="1"/>
    <col min="12" max="12" width="14.42578125" customWidth="1"/>
  </cols>
  <sheetData>
    <row r="1" spans="1:8">
      <c r="A1" s="44" t="s">
        <v>84</v>
      </c>
      <c r="B1" s="1"/>
      <c r="C1" s="49"/>
      <c r="D1" s="50"/>
      <c r="E1" s="51"/>
      <c r="F1" s="117"/>
      <c r="G1" s="117"/>
      <c r="H1" s="117"/>
    </row>
    <row r="2" spans="1:8">
      <c r="A2" s="4" t="s">
        <v>41</v>
      </c>
      <c r="B2" s="1"/>
      <c r="C2" s="49"/>
      <c r="D2" s="50"/>
      <c r="E2" s="51"/>
      <c r="F2" s="87"/>
      <c r="G2" s="87"/>
      <c r="H2" s="87"/>
    </row>
    <row r="3" spans="1:8">
      <c r="A3" s="4"/>
      <c r="B3" s="1"/>
      <c r="C3" s="49"/>
      <c r="D3" s="50"/>
      <c r="E3" s="51"/>
      <c r="F3" s="87"/>
      <c r="G3" s="87"/>
      <c r="H3" s="87"/>
    </row>
    <row r="4" spans="1:8">
      <c r="A4" s="1"/>
      <c r="B4" s="2"/>
      <c r="C4" s="53"/>
      <c r="D4" s="50"/>
      <c r="E4" s="54" t="s">
        <v>40</v>
      </c>
      <c r="F4" s="55"/>
      <c r="G4" s="55"/>
      <c r="H4" s="55"/>
    </row>
    <row r="5" spans="1:8">
      <c r="A5" s="1"/>
      <c r="B5" s="5"/>
      <c r="C5" s="56"/>
      <c r="D5" s="56"/>
      <c r="E5" s="57"/>
      <c r="F5" s="58"/>
      <c r="G5" s="58"/>
      <c r="H5" s="58"/>
    </row>
    <row r="6" spans="1:8">
      <c r="A6" s="1"/>
      <c r="B6" s="5"/>
      <c r="C6" s="59"/>
      <c r="D6" s="60" t="s">
        <v>42</v>
      </c>
      <c r="E6" s="57"/>
      <c r="F6" s="57"/>
      <c r="G6" s="118" t="s">
        <v>44</v>
      </c>
      <c r="H6" s="118"/>
    </row>
    <row r="7" spans="1:8">
      <c r="A7" s="1"/>
      <c r="B7" s="2"/>
      <c r="C7" s="60"/>
      <c r="D7" s="60" t="s">
        <v>43</v>
      </c>
      <c r="E7" s="57"/>
      <c r="F7" s="57"/>
      <c r="G7" s="118" t="s">
        <v>45</v>
      </c>
      <c r="H7" s="118"/>
    </row>
    <row r="8" spans="1:8">
      <c r="A8" s="1"/>
      <c r="B8" s="2"/>
      <c r="C8" s="60"/>
      <c r="D8" s="60"/>
      <c r="E8" s="57"/>
      <c r="F8" s="57"/>
      <c r="G8" s="61"/>
      <c r="H8" s="57"/>
    </row>
    <row r="9" spans="1:8">
      <c r="A9" s="1"/>
      <c r="B9" s="2"/>
      <c r="C9" s="60"/>
      <c r="D9" s="60"/>
      <c r="E9" s="57"/>
      <c r="F9" s="57"/>
      <c r="G9" s="61"/>
      <c r="H9" s="57"/>
    </row>
    <row r="10" spans="1:8">
      <c r="A10" s="1"/>
      <c r="B10" s="6"/>
      <c r="C10" s="62"/>
      <c r="D10" s="56"/>
      <c r="E10" s="57"/>
      <c r="F10" s="57"/>
      <c r="G10" s="61"/>
      <c r="H10" s="57"/>
    </row>
    <row r="11" spans="1:8">
      <c r="A11" s="1"/>
      <c r="B11" s="3"/>
      <c r="C11" s="50"/>
      <c r="D11" s="56"/>
      <c r="E11" s="57"/>
      <c r="F11" s="7"/>
      <c r="G11" s="57"/>
      <c r="H11" s="57"/>
    </row>
    <row r="12" spans="1:8">
      <c r="A12" s="1"/>
      <c r="B12" s="3"/>
      <c r="C12" s="50"/>
      <c r="D12" s="56"/>
      <c r="E12" s="57"/>
      <c r="F12" s="7"/>
      <c r="G12" s="57"/>
      <c r="H12" s="57"/>
    </row>
    <row r="13" spans="1:8">
      <c r="A13" s="1"/>
      <c r="B13" s="112" t="s">
        <v>54</v>
      </c>
      <c r="C13" s="112"/>
      <c r="D13" s="112"/>
      <c r="E13" s="112"/>
      <c r="F13" s="112"/>
      <c r="G13" s="112"/>
      <c r="H13" s="112"/>
    </row>
    <row r="14" spans="1:8">
      <c r="A14" s="112" t="s">
        <v>55</v>
      </c>
      <c r="B14" s="113"/>
      <c r="C14" s="113"/>
      <c r="D14" s="113"/>
      <c r="E14" s="113"/>
      <c r="F14" s="113"/>
      <c r="G14" s="113"/>
      <c r="H14" s="113"/>
    </row>
    <row r="15" spans="1:8">
      <c r="A15" s="45"/>
      <c r="B15" s="46"/>
      <c r="C15" s="9"/>
      <c r="D15" s="9"/>
      <c r="E15" s="9"/>
      <c r="F15" s="9"/>
      <c r="G15" s="9"/>
      <c r="H15" s="9"/>
    </row>
    <row r="16" spans="1:8">
      <c r="A16" s="45"/>
      <c r="B16" s="47"/>
      <c r="C16" s="86"/>
      <c r="D16" s="86"/>
      <c r="E16" s="86"/>
      <c r="F16" s="86"/>
      <c r="G16" s="86"/>
      <c r="H16" s="86"/>
    </row>
    <row r="17" spans="1:13">
      <c r="A17" s="10" t="s">
        <v>83</v>
      </c>
      <c r="B17" s="5"/>
      <c r="C17" s="63"/>
      <c r="D17" s="63"/>
      <c r="E17" s="63"/>
      <c r="F17" s="63"/>
      <c r="G17" s="63"/>
      <c r="H17" s="63"/>
      <c r="I17" s="1"/>
      <c r="J17" s="1"/>
      <c r="K17" s="1"/>
      <c r="L17" s="1"/>
      <c r="M17" s="1"/>
    </row>
    <row r="18" spans="1:13">
      <c r="A18" s="114" t="s">
        <v>0</v>
      </c>
      <c r="B18" s="114"/>
      <c r="C18" s="115" t="s">
        <v>1</v>
      </c>
      <c r="D18" s="119" t="s">
        <v>46</v>
      </c>
      <c r="E18" s="119"/>
      <c r="F18" s="119"/>
      <c r="G18" s="119"/>
      <c r="H18" s="119"/>
      <c r="I18" s="1"/>
      <c r="J18" s="1"/>
      <c r="K18" s="1"/>
      <c r="L18" s="1"/>
      <c r="M18" s="1"/>
    </row>
    <row r="19" spans="1:13" ht="33">
      <c r="A19" s="114"/>
      <c r="B19" s="114"/>
      <c r="C19" s="115"/>
      <c r="D19" s="64" t="s">
        <v>2</v>
      </c>
      <c r="E19" s="116" t="s">
        <v>3</v>
      </c>
      <c r="F19" s="116"/>
      <c r="G19" s="116"/>
      <c r="H19" s="116"/>
      <c r="I19" s="1"/>
      <c r="J19" s="1"/>
      <c r="K19" s="95" t="s">
        <v>72</v>
      </c>
      <c r="L19" s="95">
        <v>7049000</v>
      </c>
      <c r="M19" s="1"/>
    </row>
    <row r="20" spans="1:13">
      <c r="A20" s="114"/>
      <c r="B20" s="114"/>
      <c r="C20" s="115"/>
      <c r="D20" s="66" t="s">
        <v>4</v>
      </c>
      <c r="E20" s="88" t="s">
        <v>35</v>
      </c>
      <c r="F20" s="88" t="s">
        <v>36</v>
      </c>
      <c r="G20" s="88" t="s">
        <v>37</v>
      </c>
      <c r="H20" s="88" t="s">
        <v>38</v>
      </c>
      <c r="I20" s="1"/>
      <c r="J20" s="1"/>
      <c r="K20" s="95" t="s">
        <v>73</v>
      </c>
      <c r="L20" s="95">
        <v>169650</v>
      </c>
      <c r="M20" s="1"/>
    </row>
    <row r="21" spans="1:13">
      <c r="A21" s="111" t="s">
        <v>53</v>
      </c>
      <c r="B21" s="111"/>
      <c r="C21" s="67"/>
      <c r="D21" s="68">
        <f>D24</f>
        <v>470000</v>
      </c>
      <c r="E21" s="68">
        <f>E24</f>
        <v>120000</v>
      </c>
      <c r="F21" s="68">
        <f>F24</f>
        <v>120000</v>
      </c>
      <c r="G21" s="68">
        <f>G24</f>
        <v>100000</v>
      </c>
      <c r="H21" s="68">
        <f>H24</f>
        <v>130000</v>
      </c>
      <c r="I21" s="1"/>
      <c r="J21" s="1"/>
      <c r="K21" s="104" t="s">
        <v>74</v>
      </c>
      <c r="L21" s="104">
        <v>7218650</v>
      </c>
      <c r="M21" s="1"/>
    </row>
    <row r="22" spans="1:13">
      <c r="A22" s="111" t="s">
        <v>50</v>
      </c>
      <c r="B22" s="111"/>
      <c r="C22" s="67"/>
      <c r="D22" s="68">
        <f>D24</f>
        <v>470000</v>
      </c>
      <c r="E22" s="68">
        <f>E24</f>
        <v>120000</v>
      </c>
      <c r="F22" s="68">
        <f>F24</f>
        <v>120000</v>
      </c>
      <c r="G22" s="68">
        <f>G24</f>
        <v>100000</v>
      </c>
      <c r="H22" s="68">
        <f>H24</f>
        <v>130000</v>
      </c>
      <c r="I22" s="1"/>
      <c r="J22" s="1"/>
      <c r="K22" s="95" t="s">
        <v>75</v>
      </c>
      <c r="L22" s="95">
        <v>50000</v>
      </c>
      <c r="M22" s="1"/>
    </row>
    <row r="23" spans="1:13">
      <c r="A23" s="11" t="s">
        <v>49</v>
      </c>
      <c r="B23" s="12"/>
      <c r="C23" s="69" t="s">
        <v>5</v>
      </c>
      <c r="D23" s="68">
        <f t="shared" ref="D23:H24" si="0">D24</f>
        <v>470000</v>
      </c>
      <c r="E23" s="68">
        <f t="shared" si="0"/>
        <v>120000</v>
      </c>
      <c r="F23" s="68">
        <f t="shared" si="0"/>
        <v>120000</v>
      </c>
      <c r="G23" s="68">
        <f t="shared" si="0"/>
        <v>100000</v>
      </c>
      <c r="H23" s="68">
        <f t="shared" si="0"/>
        <v>130000</v>
      </c>
      <c r="I23" s="13"/>
      <c r="J23" s="13"/>
      <c r="K23" s="95" t="s">
        <v>76</v>
      </c>
      <c r="L23" s="95">
        <v>300000</v>
      </c>
      <c r="M23" s="13"/>
    </row>
    <row r="24" spans="1:13">
      <c r="A24" s="38" t="s">
        <v>66</v>
      </c>
      <c r="B24" s="39"/>
      <c r="C24" s="75" t="s">
        <v>67</v>
      </c>
      <c r="D24" s="78">
        <f t="shared" si="0"/>
        <v>470000</v>
      </c>
      <c r="E24" s="78">
        <f t="shared" si="0"/>
        <v>120000</v>
      </c>
      <c r="F24" s="78">
        <f t="shared" si="0"/>
        <v>120000</v>
      </c>
      <c r="G24" s="78">
        <f t="shared" si="0"/>
        <v>100000</v>
      </c>
      <c r="H24" s="78">
        <f t="shared" si="0"/>
        <v>130000</v>
      </c>
      <c r="I24" s="27"/>
      <c r="J24" s="27"/>
      <c r="K24" s="104"/>
      <c r="L24" s="104"/>
      <c r="M24" s="27"/>
    </row>
    <row r="25" spans="1:13">
      <c r="A25" s="40" t="s">
        <v>68</v>
      </c>
      <c r="B25" s="36"/>
      <c r="C25" s="80" t="s">
        <v>69</v>
      </c>
      <c r="D25" s="79">
        <f>E25+F25+G25+H25</f>
        <v>470000</v>
      </c>
      <c r="E25" s="79">
        <v>120000</v>
      </c>
      <c r="F25" s="79">
        <v>120000</v>
      </c>
      <c r="G25" s="79">
        <v>100000</v>
      </c>
      <c r="H25" s="79">
        <v>130000</v>
      </c>
      <c r="I25" s="1"/>
      <c r="J25" s="1"/>
      <c r="K25" s="95"/>
      <c r="L25" s="95"/>
      <c r="M25" s="1"/>
    </row>
    <row r="28" spans="1:13">
      <c r="B28" s="43" t="s">
        <v>33</v>
      </c>
      <c r="C28" s="84"/>
      <c r="D28" s="84"/>
      <c r="E28" s="85"/>
      <c r="F28" s="7"/>
      <c r="G28" s="84" t="s">
        <v>34</v>
      </c>
    </row>
    <row r="29" spans="1:13">
      <c r="B29" s="43" t="s">
        <v>85</v>
      </c>
      <c r="C29" s="84"/>
      <c r="D29" s="84"/>
      <c r="E29" s="85"/>
      <c r="F29" s="7"/>
      <c r="G29" s="84" t="s">
        <v>86</v>
      </c>
    </row>
  </sheetData>
  <mergeCells count="11">
    <mergeCell ref="A21:B21"/>
    <mergeCell ref="A22:B22"/>
    <mergeCell ref="F1:H1"/>
    <mergeCell ref="G6:H6"/>
    <mergeCell ref="G7:H7"/>
    <mergeCell ref="B13:H13"/>
    <mergeCell ref="A14:H14"/>
    <mergeCell ref="A18:B20"/>
    <mergeCell ref="C18:C20"/>
    <mergeCell ref="D18:H18"/>
    <mergeCell ref="E19:H19"/>
  </mergeCells>
  <phoneticPr fontId="0" type="noConversion"/>
  <pageMargins left="0.25" right="0.25" top="0.75" bottom="0.75" header="0.3" footer="0.3"/>
  <pageSetup paperSize="9" scale="6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SPECIAL</vt:lpstr>
      <vt:lpstr>SECUNDAR SUPERIOR</vt:lpstr>
      <vt:lpstr>PROFESIONAL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</dc:creator>
  <cp:lastModifiedBy>Iulian</cp:lastModifiedBy>
  <cp:lastPrinted>2018-12-04T06:35:28Z</cp:lastPrinted>
  <dcterms:created xsi:type="dcterms:W3CDTF">2018-10-03T08:13:46Z</dcterms:created>
  <dcterms:modified xsi:type="dcterms:W3CDTF">2018-12-04T06:36:04Z</dcterms:modified>
</cp:coreProperties>
</file>